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samou\Documents\GitHub\CACBarcode\Spreadsheets (Like Excel)\"/>
    </mc:Choice>
  </mc:AlternateContent>
  <bookViews>
    <workbookView xWindow="0" yWindow="2940" windowWidth="16380" windowHeight="8190" tabRatio="510" activeTab="3"/>
  </bookViews>
  <sheets>
    <sheet name="Instructions" sheetId="1" r:id="rId1"/>
    <sheet name="CACReader" sheetId="2" r:id="rId2"/>
    <sheet name="DMM" sheetId="6" r:id="rId3"/>
    <sheet name="MasterRoster" sheetId="3" r:id="rId4"/>
    <sheet name="Absent Roster" sheetId="7" r:id="rId5"/>
    <sheet name="Expiring CAC" sheetId="5" r:id="rId6"/>
    <sheet name="DO NOT DELETE THIS SHEET" sheetId="4" r:id="rId7"/>
  </sheets>
  <definedNames>
    <definedName name="_xlnm._FilterDatabase" localSheetId="1" hidden="1">CACReader!$A$3:$I$3</definedName>
  </definedNames>
  <calcPr calcId="171027"/>
  <pivotCaches>
    <pivotCache cacheId="51" r:id="rId8"/>
    <pivotCache cacheId="60" r:id="rId9"/>
  </pivotCaches>
</workbook>
</file>

<file path=xl/calcChain.xml><?xml version="1.0" encoding="utf-8"?>
<calcChain xmlns="http://schemas.openxmlformats.org/spreadsheetml/2006/main">
  <c r="H8" i="2" l="1"/>
  <c r="H9" i="2"/>
  <c r="H10" i="2"/>
  <c r="E9" i="7"/>
  <c r="E7" i="7"/>
  <c r="F7" i="7"/>
  <c r="G7" i="7" s="1"/>
  <c r="E8" i="7"/>
  <c r="F8" i="7"/>
  <c r="G8" i="7" s="1"/>
  <c r="F9" i="7"/>
  <c r="G9" i="7" s="1"/>
  <c r="E10" i="7"/>
  <c r="F10" i="7"/>
  <c r="G10" i="7" s="1"/>
  <c r="E11" i="7"/>
  <c r="F11" i="7"/>
  <c r="G11" i="7" s="1"/>
  <c r="E12" i="7"/>
  <c r="F12" i="7"/>
  <c r="G12" i="7" s="1"/>
  <c r="E13" i="7"/>
  <c r="F13" i="7"/>
  <c r="G13" i="7" s="1"/>
  <c r="E14" i="7"/>
  <c r="F14" i="7"/>
  <c r="G14" i="7" s="1"/>
  <c r="E15" i="7"/>
  <c r="F15" i="7"/>
  <c r="G15" i="7" s="1"/>
  <c r="E16" i="7"/>
  <c r="F16" i="7"/>
  <c r="G16" i="7" s="1"/>
  <c r="E17" i="7"/>
  <c r="F17" i="7"/>
  <c r="G17" i="7" s="1"/>
  <c r="E18" i="7"/>
  <c r="F18" i="7"/>
  <c r="G18" i="7" s="1"/>
  <c r="E19" i="7"/>
  <c r="F19" i="7"/>
  <c r="G19" i="7" s="1"/>
  <c r="E20" i="7"/>
  <c r="F20" i="7"/>
  <c r="G20" i="7" s="1"/>
  <c r="E21" i="7"/>
  <c r="F21" i="7"/>
  <c r="G21" i="7" s="1"/>
  <c r="E22" i="7"/>
  <c r="F22" i="7"/>
  <c r="G22" i="7" s="1"/>
  <c r="E23" i="7"/>
  <c r="F23" i="7"/>
  <c r="G23" i="7" s="1"/>
  <c r="E24" i="7"/>
  <c r="F24" i="7"/>
  <c r="G24" i="7" s="1"/>
  <c r="E25" i="7"/>
  <c r="F25" i="7"/>
  <c r="G25" i="7" s="1"/>
  <c r="E26" i="7"/>
  <c r="F26" i="7"/>
  <c r="G26" i="7" s="1"/>
  <c r="E27" i="7"/>
  <c r="F27" i="7"/>
  <c r="G27" i="7" s="1"/>
  <c r="E28" i="7"/>
  <c r="F28" i="7"/>
  <c r="G28" i="7" s="1"/>
  <c r="E29" i="7"/>
  <c r="F29" i="7"/>
  <c r="G29" i="7" s="1"/>
  <c r="E30" i="7"/>
  <c r="F30" i="7"/>
  <c r="G30" i="7" s="1"/>
  <c r="E31" i="7"/>
  <c r="F31" i="7"/>
  <c r="G31" i="7" s="1"/>
  <c r="E32" i="7"/>
  <c r="F32" i="7"/>
  <c r="G32" i="7" s="1"/>
  <c r="E33" i="7"/>
  <c r="F33" i="7"/>
  <c r="G33" i="7" s="1"/>
  <c r="E34" i="7"/>
  <c r="F34" i="7"/>
  <c r="G34" i="7" s="1"/>
  <c r="E35" i="7"/>
  <c r="F35" i="7"/>
  <c r="G35" i="7" s="1"/>
  <c r="E36" i="7"/>
  <c r="F36" i="7"/>
  <c r="G36" i="7" s="1"/>
  <c r="E37" i="7"/>
  <c r="F37" i="7"/>
  <c r="G37" i="7" s="1"/>
  <c r="E38" i="7"/>
  <c r="F38" i="7"/>
  <c r="G38" i="7" s="1"/>
  <c r="E39" i="7"/>
  <c r="F39" i="7"/>
  <c r="G39" i="7" s="1"/>
  <c r="E40" i="7"/>
  <c r="F40" i="7"/>
  <c r="G40" i="7" s="1"/>
  <c r="E41" i="7"/>
  <c r="F41" i="7"/>
  <c r="G41" i="7" s="1"/>
  <c r="E42" i="7"/>
  <c r="F42" i="7"/>
  <c r="G42" i="7" s="1"/>
  <c r="E43" i="7"/>
  <c r="F43" i="7"/>
  <c r="G43" i="7" s="1"/>
  <c r="E44" i="7"/>
  <c r="F44" i="7"/>
  <c r="G44" i="7" s="1"/>
  <c r="E45" i="7"/>
  <c r="F45" i="7"/>
  <c r="G45" i="7" s="1"/>
  <c r="E46" i="7"/>
  <c r="F46" i="7"/>
  <c r="G46" i="7" s="1"/>
  <c r="E47" i="7"/>
  <c r="F47" i="7"/>
  <c r="G47" i="7" s="1"/>
  <c r="E48" i="7"/>
  <c r="F48" i="7"/>
  <c r="G48" i="7" s="1"/>
  <c r="E49" i="7"/>
  <c r="F49" i="7"/>
  <c r="G49" i="7" s="1"/>
  <c r="E50" i="7"/>
  <c r="F50" i="7"/>
  <c r="G50" i="7" s="1"/>
  <c r="E51" i="7"/>
  <c r="F51" i="7"/>
  <c r="G51" i="7" s="1"/>
  <c r="E52" i="7"/>
  <c r="F52" i="7"/>
  <c r="G52" i="7" s="1"/>
  <c r="E53" i="7"/>
  <c r="F53" i="7"/>
  <c r="G53" i="7" s="1"/>
  <c r="E54" i="7"/>
  <c r="F54" i="7"/>
  <c r="G54" i="7" s="1"/>
  <c r="E55" i="7"/>
  <c r="F55" i="7"/>
  <c r="G55" i="7" s="1"/>
  <c r="E56" i="7"/>
  <c r="F56" i="7"/>
  <c r="G56" i="7" s="1"/>
  <c r="E57" i="7"/>
  <c r="F57" i="7"/>
  <c r="G57" i="7" s="1"/>
  <c r="E58" i="7"/>
  <c r="F58" i="7"/>
  <c r="G58" i="7" s="1"/>
  <c r="E59" i="7"/>
  <c r="F59" i="7"/>
  <c r="G59" i="7" s="1"/>
  <c r="E60" i="7"/>
  <c r="F60" i="7"/>
  <c r="G60" i="7" s="1"/>
  <c r="E61" i="7"/>
  <c r="F61" i="7"/>
  <c r="G61" i="7" s="1"/>
  <c r="E62" i="7"/>
  <c r="F62" i="7"/>
  <c r="G62" i="7" s="1"/>
  <c r="E63" i="7"/>
  <c r="F63" i="7"/>
  <c r="G63" i="7" s="1"/>
  <c r="E64" i="7"/>
  <c r="F64" i="7"/>
  <c r="G64" i="7" s="1"/>
  <c r="E65" i="7"/>
  <c r="F65" i="7"/>
  <c r="G65" i="7" s="1"/>
  <c r="E66" i="7"/>
  <c r="F66" i="7"/>
  <c r="G66" i="7" s="1"/>
  <c r="E67" i="7"/>
  <c r="F67" i="7"/>
  <c r="G67" i="7" s="1"/>
  <c r="E68" i="7"/>
  <c r="F68" i="7"/>
  <c r="G68" i="7" s="1"/>
  <c r="E69" i="7"/>
  <c r="F69" i="7"/>
  <c r="G69" i="7" s="1"/>
  <c r="E70" i="7"/>
  <c r="F70" i="7"/>
  <c r="G70" i="7" s="1"/>
  <c r="E71" i="7"/>
  <c r="F71" i="7"/>
  <c r="G71" i="7" s="1"/>
  <c r="E72" i="7"/>
  <c r="F72" i="7"/>
  <c r="G72" i="7" s="1"/>
  <c r="E73" i="7"/>
  <c r="F73" i="7"/>
  <c r="G73" i="7" s="1"/>
  <c r="E74" i="7"/>
  <c r="F74" i="7"/>
  <c r="G74" i="7" s="1"/>
  <c r="E75" i="7"/>
  <c r="F75" i="7"/>
  <c r="G75" i="7" s="1"/>
  <c r="E76" i="7"/>
  <c r="F76" i="7"/>
  <c r="G76" i="7" s="1"/>
  <c r="E77" i="7"/>
  <c r="F77" i="7"/>
  <c r="G77" i="7" s="1"/>
  <c r="E78" i="7"/>
  <c r="F78" i="7"/>
  <c r="G78" i="7" s="1"/>
  <c r="E79" i="7"/>
  <c r="F79" i="7"/>
  <c r="G79" i="7" s="1"/>
  <c r="E80" i="7"/>
  <c r="F80" i="7"/>
  <c r="G80" i="7" s="1"/>
  <c r="E81" i="7"/>
  <c r="F81" i="7"/>
  <c r="G81" i="7" s="1"/>
  <c r="E82" i="7"/>
  <c r="F82" i="7"/>
  <c r="G82" i="7" s="1"/>
  <c r="E83" i="7"/>
  <c r="F83" i="7"/>
  <c r="G83" i="7" s="1"/>
  <c r="E84" i="7"/>
  <c r="F84" i="7"/>
  <c r="G84" i="7" s="1"/>
  <c r="E85" i="7"/>
  <c r="F85" i="7"/>
  <c r="G85" i="7" s="1"/>
  <c r="E86" i="7"/>
  <c r="F86" i="7"/>
  <c r="G86" i="7" s="1"/>
  <c r="E87" i="7"/>
  <c r="F87" i="7"/>
  <c r="G87" i="7" s="1"/>
  <c r="E88" i="7"/>
  <c r="F88" i="7"/>
  <c r="G88" i="7" s="1"/>
  <c r="E89" i="7"/>
  <c r="F89" i="7"/>
  <c r="G89" i="7" s="1"/>
  <c r="E90" i="7"/>
  <c r="F90" i="7"/>
  <c r="G90" i="7"/>
  <c r="E91" i="7"/>
  <c r="F91" i="7"/>
  <c r="G91" i="7" s="1"/>
  <c r="E92" i="7"/>
  <c r="F92" i="7"/>
  <c r="G92" i="7" s="1"/>
  <c r="E93" i="7"/>
  <c r="F93" i="7"/>
  <c r="G93" i="7" s="1"/>
  <c r="E94" i="7"/>
  <c r="F94" i="7"/>
  <c r="G94" i="7"/>
  <c r="E95" i="7"/>
  <c r="F95" i="7"/>
  <c r="G95" i="7" s="1"/>
  <c r="E96" i="7"/>
  <c r="F96" i="7"/>
  <c r="G96" i="7" s="1"/>
  <c r="E97" i="7"/>
  <c r="F97" i="7"/>
  <c r="G97" i="7" s="1"/>
  <c r="E98" i="7"/>
  <c r="F98" i="7"/>
  <c r="G98" i="7" s="1"/>
  <c r="E99" i="7"/>
  <c r="F99" i="7"/>
  <c r="G99" i="7" s="1"/>
  <c r="E100" i="7"/>
  <c r="F100" i="7"/>
  <c r="G100" i="7" s="1"/>
  <c r="E101" i="7"/>
  <c r="F101" i="7"/>
  <c r="G101" i="7" s="1"/>
  <c r="E102" i="7"/>
  <c r="F102" i="7"/>
  <c r="G102" i="7" s="1"/>
  <c r="E103" i="7"/>
  <c r="F103" i="7"/>
  <c r="G103" i="7" s="1"/>
  <c r="E104" i="7"/>
  <c r="F104" i="7"/>
  <c r="G104" i="7" s="1"/>
  <c r="E105" i="7"/>
  <c r="F105" i="7"/>
  <c r="G105" i="7" s="1"/>
  <c r="E106" i="7"/>
  <c r="F106" i="7"/>
  <c r="G106" i="7" s="1"/>
  <c r="E107" i="7"/>
  <c r="F107" i="7"/>
  <c r="G107" i="7" s="1"/>
  <c r="E108" i="7"/>
  <c r="F108" i="7"/>
  <c r="G108" i="7" s="1"/>
  <c r="E109" i="7"/>
  <c r="F109" i="7"/>
  <c r="G109" i="7" s="1"/>
  <c r="E110" i="7"/>
  <c r="F110" i="7"/>
  <c r="G110" i="7" s="1"/>
  <c r="E111" i="7"/>
  <c r="F111" i="7"/>
  <c r="G111" i="7" s="1"/>
  <c r="E112" i="7"/>
  <c r="F112" i="7"/>
  <c r="G112" i="7" s="1"/>
  <c r="E113" i="7"/>
  <c r="F113" i="7"/>
  <c r="G113" i="7" s="1"/>
  <c r="E114" i="7"/>
  <c r="F114" i="7"/>
  <c r="G114" i="7" s="1"/>
  <c r="E115" i="7"/>
  <c r="F115" i="7"/>
  <c r="G115" i="7" s="1"/>
  <c r="E116" i="7"/>
  <c r="F116" i="7"/>
  <c r="G116" i="7" s="1"/>
  <c r="E117" i="7"/>
  <c r="F117" i="7"/>
  <c r="G117" i="7" s="1"/>
  <c r="E118" i="7"/>
  <c r="F118" i="7"/>
  <c r="G118" i="7" s="1"/>
  <c r="E119" i="7"/>
  <c r="F119" i="7"/>
  <c r="G119" i="7" s="1"/>
  <c r="E120" i="7"/>
  <c r="F120" i="7"/>
  <c r="G120" i="7" s="1"/>
  <c r="E121" i="7"/>
  <c r="F121" i="7"/>
  <c r="G121" i="7" s="1"/>
  <c r="E122" i="7"/>
  <c r="F122" i="7"/>
  <c r="G122" i="7" s="1"/>
  <c r="E123" i="7"/>
  <c r="F123" i="7"/>
  <c r="G123" i="7" s="1"/>
  <c r="E124" i="7"/>
  <c r="F124" i="7"/>
  <c r="G124" i="7" s="1"/>
  <c r="E125" i="7"/>
  <c r="F125" i="7"/>
  <c r="G125" i="7" s="1"/>
  <c r="E126" i="7"/>
  <c r="F126" i="7"/>
  <c r="G126" i="7" s="1"/>
  <c r="E127" i="7"/>
  <c r="F127" i="7"/>
  <c r="G127" i="7" s="1"/>
  <c r="E128" i="7"/>
  <c r="F128" i="7"/>
  <c r="G128" i="7" s="1"/>
  <c r="E129" i="7"/>
  <c r="F129" i="7"/>
  <c r="G129" i="7" s="1"/>
  <c r="E130" i="7"/>
  <c r="F130" i="7"/>
  <c r="G130" i="7" s="1"/>
  <c r="E131" i="7"/>
  <c r="F131" i="7"/>
  <c r="G131" i="7" s="1"/>
  <c r="E132" i="7"/>
  <c r="F132" i="7"/>
  <c r="G132" i="7" s="1"/>
  <c r="E133" i="7"/>
  <c r="F133" i="7"/>
  <c r="G133" i="7" s="1"/>
  <c r="E134" i="7"/>
  <c r="F134" i="7"/>
  <c r="G134" i="7" s="1"/>
  <c r="E135" i="7"/>
  <c r="F135" i="7"/>
  <c r="G135" i="7" s="1"/>
  <c r="E136" i="7"/>
  <c r="F136" i="7"/>
  <c r="G136" i="7" s="1"/>
  <c r="E137" i="7"/>
  <c r="F137" i="7"/>
  <c r="G137" i="7" s="1"/>
  <c r="E138" i="7"/>
  <c r="F138" i="7"/>
  <c r="G138" i="7" s="1"/>
  <c r="E139" i="7"/>
  <c r="F139" i="7"/>
  <c r="G139" i="7" s="1"/>
  <c r="E140" i="7"/>
  <c r="F140" i="7"/>
  <c r="G140" i="7" s="1"/>
  <c r="E141" i="7"/>
  <c r="F141" i="7"/>
  <c r="G141" i="7" s="1"/>
  <c r="E142" i="7"/>
  <c r="F142" i="7"/>
  <c r="G142" i="7" s="1"/>
  <c r="E143" i="7"/>
  <c r="F143" i="7"/>
  <c r="G143" i="7" s="1"/>
  <c r="E144" i="7"/>
  <c r="F144" i="7"/>
  <c r="G144" i="7" s="1"/>
  <c r="E145" i="7"/>
  <c r="F145" i="7"/>
  <c r="G145" i="7" s="1"/>
  <c r="E146" i="7"/>
  <c r="F146" i="7"/>
  <c r="G146" i="7" s="1"/>
  <c r="E147" i="7"/>
  <c r="F147" i="7"/>
  <c r="G147" i="7" s="1"/>
  <c r="E148" i="7"/>
  <c r="F148" i="7"/>
  <c r="G148" i="7" s="1"/>
  <c r="E149" i="7"/>
  <c r="F149" i="7"/>
  <c r="G149" i="7" s="1"/>
  <c r="E150" i="7"/>
  <c r="F150" i="7"/>
  <c r="G150" i="7" s="1"/>
  <c r="E151" i="7"/>
  <c r="F151" i="7"/>
  <c r="G151" i="7" s="1"/>
  <c r="E152" i="7"/>
  <c r="F152" i="7"/>
  <c r="G152" i="7" s="1"/>
  <c r="E153" i="7"/>
  <c r="F153" i="7"/>
  <c r="G153" i="7" s="1"/>
  <c r="E154" i="7"/>
  <c r="F154" i="7"/>
  <c r="G154" i="7" s="1"/>
  <c r="E155" i="7"/>
  <c r="F155" i="7"/>
  <c r="G155" i="7" s="1"/>
  <c r="E156" i="7"/>
  <c r="F156" i="7"/>
  <c r="G156" i="7" s="1"/>
  <c r="E157" i="7"/>
  <c r="F157" i="7"/>
  <c r="G157" i="7" s="1"/>
  <c r="E158" i="7"/>
  <c r="F158" i="7"/>
  <c r="G158" i="7" s="1"/>
  <c r="E159" i="7"/>
  <c r="F159" i="7"/>
  <c r="G159" i="7" s="1"/>
  <c r="E160" i="7"/>
  <c r="F160" i="7"/>
  <c r="G160" i="7" s="1"/>
  <c r="E161" i="7"/>
  <c r="F161" i="7"/>
  <c r="G161" i="7" s="1"/>
  <c r="E162" i="7"/>
  <c r="F162" i="7"/>
  <c r="G162" i="7" s="1"/>
  <c r="E163" i="7"/>
  <c r="F163" i="7"/>
  <c r="G163" i="7" s="1"/>
  <c r="E164" i="7"/>
  <c r="F164" i="7"/>
  <c r="G164" i="7" s="1"/>
  <c r="E165" i="7"/>
  <c r="F165" i="7"/>
  <c r="G165" i="7" s="1"/>
  <c r="E166" i="7"/>
  <c r="F166" i="7"/>
  <c r="G166" i="7"/>
  <c r="E167" i="7"/>
  <c r="F167" i="7"/>
  <c r="G167" i="7" s="1"/>
  <c r="E168" i="7"/>
  <c r="F168" i="7"/>
  <c r="G168" i="7" s="1"/>
  <c r="E169" i="7"/>
  <c r="F169" i="7"/>
  <c r="G169" i="7" s="1"/>
  <c r="E170" i="7"/>
  <c r="F170" i="7"/>
  <c r="G170" i="7" s="1"/>
  <c r="E171" i="7"/>
  <c r="F171" i="7"/>
  <c r="G171" i="7" s="1"/>
  <c r="E172" i="7"/>
  <c r="F172" i="7"/>
  <c r="G172" i="7" s="1"/>
  <c r="E173" i="7"/>
  <c r="F173" i="7"/>
  <c r="G173" i="7" s="1"/>
  <c r="E174" i="7"/>
  <c r="F174" i="7"/>
  <c r="G174" i="7" s="1"/>
  <c r="E175" i="7"/>
  <c r="F175" i="7"/>
  <c r="G175" i="7" s="1"/>
  <c r="E176" i="7"/>
  <c r="F176" i="7"/>
  <c r="G176" i="7" s="1"/>
  <c r="E177" i="7"/>
  <c r="F177" i="7"/>
  <c r="G177" i="7" s="1"/>
  <c r="E178" i="7"/>
  <c r="F178" i="7"/>
  <c r="G178" i="7" s="1"/>
  <c r="E179" i="7"/>
  <c r="F179" i="7"/>
  <c r="G179" i="7"/>
  <c r="E180" i="7"/>
  <c r="F180" i="7"/>
  <c r="G180" i="7" s="1"/>
  <c r="E181" i="7"/>
  <c r="F181" i="7"/>
  <c r="G181" i="7" s="1"/>
  <c r="E182" i="7"/>
  <c r="F182" i="7"/>
  <c r="G182" i="7" s="1"/>
  <c r="E183" i="7"/>
  <c r="F183" i="7"/>
  <c r="G183" i="7" s="1"/>
  <c r="E184" i="7"/>
  <c r="F184" i="7"/>
  <c r="G184" i="7" s="1"/>
  <c r="E185" i="7"/>
  <c r="F185" i="7"/>
  <c r="G185" i="7" s="1"/>
  <c r="E186" i="7"/>
  <c r="F186" i="7"/>
  <c r="G186" i="7" s="1"/>
  <c r="E187" i="7"/>
  <c r="F187" i="7"/>
  <c r="G187" i="7" s="1"/>
  <c r="E188" i="7"/>
  <c r="F188" i="7"/>
  <c r="G188" i="7" s="1"/>
  <c r="E189" i="7"/>
  <c r="F189" i="7"/>
  <c r="G189" i="7" s="1"/>
  <c r="E190" i="7"/>
  <c r="F190" i="7"/>
  <c r="G190" i="7" s="1"/>
  <c r="E191" i="7"/>
  <c r="F191" i="7"/>
  <c r="G191" i="7" s="1"/>
  <c r="E192" i="7"/>
  <c r="F192" i="7"/>
  <c r="G192" i="7" s="1"/>
  <c r="E193" i="7"/>
  <c r="F193" i="7"/>
  <c r="G193" i="7" s="1"/>
  <c r="E194" i="7"/>
  <c r="F194" i="7"/>
  <c r="G194" i="7" s="1"/>
  <c r="E195" i="7"/>
  <c r="F195" i="7"/>
  <c r="G195" i="7" s="1"/>
  <c r="E196" i="7"/>
  <c r="F196" i="7"/>
  <c r="G196" i="7" s="1"/>
  <c r="E197" i="7"/>
  <c r="F197" i="7"/>
  <c r="G197" i="7" s="1"/>
  <c r="E198" i="7"/>
  <c r="F198" i="7"/>
  <c r="G198" i="7" s="1"/>
  <c r="E199" i="7"/>
  <c r="F199" i="7"/>
  <c r="G199" i="7" s="1"/>
  <c r="E200" i="7"/>
  <c r="F200" i="7"/>
  <c r="G200" i="7" s="1"/>
  <c r="E201" i="7"/>
  <c r="F201" i="7"/>
  <c r="G201" i="7" s="1"/>
  <c r="E202" i="7"/>
  <c r="F202" i="7"/>
  <c r="G202" i="7" s="1"/>
  <c r="E203" i="7"/>
  <c r="F203" i="7"/>
  <c r="G203" i="7" s="1"/>
  <c r="E204" i="7"/>
  <c r="F204" i="7"/>
  <c r="G204" i="7" s="1"/>
  <c r="E205" i="7"/>
  <c r="F205" i="7"/>
  <c r="G205" i="7" s="1"/>
  <c r="E206" i="7"/>
  <c r="F206" i="7"/>
  <c r="G206" i="7" s="1"/>
  <c r="E207" i="7"/>
  <c r="F207" i="7"/>
  <c r="G207" i="7" s="1"/>
  <c r="E208" i="7"/>
  <c r="F208" i="7"/>
  <c r="G208" i="7" s="1"/>
  <c r="E209" i="7"/>
  <c r="F209" i="7"/>
  <c r="G209" i="7" s="1"/>
  <c r="E210" i="7"/>
  <c r="F210" i="7"/>
  <c r="G210" i="7" s="1"/>
  <c r="E211" i="7"/>
  <c r="F211" i="7"/>
  <c r="G211" i="7" s="1"/>
  <c r="E212" i="7"/>
  <c r="F212" i="7"/>
  <c r="G212" i="7" s="1"/>
  <c r="E213" i="7"/>
  <c r="F213" i="7"/>
  <c r="G213" i="7" s="1"/>
  <c r="E214" i="7"/>
  <c r="F214" i="7"/>
  <c r="G214" i="7" s="1"/>
  <c r="E215" i="7"/>
  <c r="F215" i="7"/>
  <c r="G215" i="7" s="1"/>
  <c r="E216" i="7"/>
  <c r="F216" i="7"/>
  <c r="G216" i="7" s="1"/>
  <c r="E217" i="7"/>
  <c r="F217" i="7"/>
  <c r="G217" i="7" s="1"/>
  <c r="E218" i="7"/>
  <c r="F218" i="7"/>
  <c r="G218" i="7" s="1"/>
  <c r="E219" i="7"/>
  <c r="F219" i="7"/>
  <c r="G219" i="7" s="1"/>
  <c r="E220" i="7"/>
  <c r="F220" i="7"/>
  <c r="G220" i="7" s="1"/>
  <c r="E221" i="7"/>
  <c r="F221" i="7"/>
  <c r="G221" i="7" s="1"/>
  <c r="E222" i="7"/>
  <c r="F222" i="7"/>
  <c r="G222" i="7" s="1"/>
  <c r="E223" i="7"/>
  <c r="F223" i="7"/>
  <c r="G223" i="7" s="1"/>
  <c r="E224" i="7"/>
  <c r="F224" i="7"/>
  <c r="G224" i="7" s="1"/>
  <c r="E225" i="7"/>
  <c r="F225" i="7"/>
  <c r="G225" i="7" s="1"/>
  <c r="E226" i="7"/>
  <c r="F226" i="7"/>
  <c r="G226" i="7" s="1"/>
  <c r="E227" i="7"/>
  <c r="F227" i="7"/>
  <c r="G227" i="7" s="1"/>
  <c r="E228" i="7"/>
  <c r="F228" i="7"/>
  <c r="G228" i="7" s="1"/>
  <c r="E229" i="7"/>
  <c r="F229" i="7"/>
  <c r="G229" i="7" s="1"/>
  <c r="E230" i="7"/>
  <c r="F230" i="7"/>
  <c r="G230" i="7"/>
  <c r="E231" i="7"/>
  <c r="F231" i="7"/>
  <c r="G231" i="7" s="1"/>
  <c r="E232" i="7"/>
  <c r="F232" i="7"/>
  <c r="G232" i="7" s="1"/>
  <c r="E233" i="7"/>
  <c r="F233" i="7"/>
  <c r="G233" i="7" s="1"/>
  <c r="E234" i="7"/>
  <c r="F234" i="7"/>
  <c r="G234" i="7" s="1"/>
  <c r="E235" i="7"/>
  <c r="F235" i="7"/>
  <c r="G235" i="7" s="1"/>
  <c r="E236" i="7"/>
  <c r="F236" i="7"/>
  <c r="G236" i="7" s="1"/>
  <c r="E237" i="7"/>
  <c r="F237" i="7"/>
  <c r="G237" i="7" s="1"/>
  <c r="E238" i="7"/>
  <c r="F238" i="7"/>
  <c r="G238" i="7" s="1"/>
  <c r="E239" i="7"/>
  <c r="F239" i="7"/>
  <c r="G239" i="7" s="1"/>
  <c r="E240" i="7"/>
  <c r="F240" i="7"/>
  <c r="G240" i="7" s="1"/>
  <c r="E241" i="7"/>
  <c r="F241" i="7"/>
  <c r="G241" i="7" s="1"/>
  <c r="E242" i="7"/>
  <c r="F242" i="7"/>
  <c r="G242" i="7" s="1"/>
  <c r="E243" i="7"/>
  <c r="F243" i="7"/>
  <c r="G243" i="7" s="1"/>
  <c r="E244" i="7"/>
  <c r="F244" i="7"/>
  <c r="G244" i="7" s="1"/>
  <c r="E245" i="7"/>
  <c r="F245" i="7"/>
  <c r="G245" i="7" s="1"/>
  <c r="E246" i="7"/>
  <c r="F246" i="7"/>
  <c r="G246" i="7" s="1"/>
  <c r="E247" i="7"/>
  <c r="F247" i="7"/>
  <c r="G247" i="7" s="1"/>
  <c r="E248" i="7"/>
  <c r="F248" i="7"/>
  <c r="G248" i="7" s="1"/>
  <c r="E249" i="7"/>
  <c r="F249" i="7"/>
  <c r="G249" i="7" s="1"/>
  <c r="E250" i="7"/>
  <c r="F250" i="7"/>
  <c r="G250" i="7" s="1"/>
  <c r="E251" i="7"/>
  <c r="F251" i="7"/>
  <c r="G251" i="7" s="1"/>
  <c r="E252" i="7"/>
  <c r="F252" i="7"/>
  <c r="G252" i="7" s="1"/>
  <c r="E253" i="7"/>
  <c r="F253" i="7"/>
  <c r="G253" i="7" s="1"/>
  <c r="E254" i="7"/>
  <c r="F254" i="7"/>
  <c r="G254" i="7" s="1"/>
  <c r="E255" i="7"/>
  <c r="F255" i="7"/>
  <c r="G255" i="7" s="1"/>
  <c r="E256" i="7"/>
  <c r="F256" i="7"/>
  <c r="G256" i="7" s="1"/>
  <c r="E257" i="7"/>
  <c r="F257" i="7"/>
  <c r="G257" i="7" s="1"/>
  <c r="E258" i="7"/>
  <c r="F258" i="7"/>
  <c r="G258" i="7" s="1"/>
  <c r="E259" i="7"/>
  <c r="F259" i="7"/>
  <c r="G259" i="7" s="1"/>
  <c r="F6" i="7"/>
  <c r="G6" i="7" s="1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6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7" i="7"/>
  <c r="C8" i="7"/>
  <c r="C9" i="7"/>
  <c r="C10" i="7"/>
  <c r="C6" i="7"/>
  <c r="D4" i="7" l="1"/>
  <c r="F3" i="3" l="1"/>
  <c r="A6" i="5" l="1"/>
  <c r="A3" i="3"/>
  <c r="A3" i="6"/>
  <c r="I3" i="6"/>
  <c r="G3" i="6"/>
  <c r="E3" i="6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P3" i="4"/>
  <c r="P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E5" i="2"/>
  <c r="F5" i="2"/>
  <c r="G5" i="2"/>
  <c r="H5" i="2"/>
  <c r="C5" i="2" s="1"/>
  <c r="I5" i="2"/>
  <c r="K5" i="2"/>
  <c r="B5" i="2" s="1"/>
  <c r="E6" i="2"/>
  <c r="F6" i="2"/>
  <c r="G6" i="2"/>
  <c r="H6" i="2"/>
  <c r="C6" i="2" s="1"/>
  <c r="I6" i="2"/>
  <c r="K6" i="2"/>
  <c r="B6" i="2" s="1"/>
  <c r="E7" i="2"/>
  <c r="F7" i="2"/>
  <c r="G7" i="2"/>
  <c r="H7" i="2"/>
  <c r="I7" i="2"/>
  <c r="K7" i="2"/>
  <c r="P5" i="4" s="1"/>
  <c r="B8" i="2"/>
  <c r="E8" i="2"/>
  <c r="F8" i="2"/>
  <c r="G8" i="2"/>
  <c r="C8" i="2"/>
  <c r="I8" i="2"/>
  <c r="J8" i="2"/>
  <c r="D8" i="2" s="1"/>
  <c r="K8" i="2"/>
  <c r="B9" i="2"/>
  <c r="E9" i="2"/>
  <c r="F9" i="2"/>
  <c r="G9" i="2"/>
  <c r="C9" i="2"/>
  <c r="I9" i="2"/>
  <c r="J9" i="2"/>
  <c r="D9" i="2" s="1"/>
  <c r="K9" i="2"/>
  <c r="B10" i="2"/>
  <c r="E10" i="2"/>
  <c r="F10" i="2"/>
  <c r="G10" i="2"/>
  <c r="C10" i="2"/>
  <c r="I10" i="2"/>
  <c r="J10" i="2"/>
  <c r="D10" i="2" s="1"/>
  <c r="K10" i="2"/>
  <c r="B11" i="2"/>
  <c r="E11" i="2"/>
  <c r="F11" i="2"/>
  <c r="G11" i="2"/>
  <c r="H11" i="2"/>
  <c r="C11" i="2" s="1"/>
  <c r="I11" i="2"/>
  <c r="K11" i="2"/>
  <c r="J11" i="2" s="1"/>
  <c r="D11" i="2" s="1"/>
  <c r="B12" i="2"/>
  <c r="E12" i="2"/>
  <c r="F12" i="2"/>
  <c r="G12" i="2"/>
  <c r="H12" i="2"/>
  <c r="C12" i="2" s="1"/>
  <c r="I12" i="2"/>
  <c r="J12" i="2"/>
  <c r="D12" i="2" s="1"/>
  <c r="K12" i="2"/>
  <c r="B13" i="2"/>
  <c r="E13" i="2"/>
  <c r="F13" i="2"/>
  <c r="G13" i="2"/>
  <c r="H13" i="2"/>
  <c r="C13" i="2" s="1"/>
  <c r="I13" i="2"/>
  <c r="J13" i="2"/>
  <c r="D13" i="2" s="1"/>
  <c r="K13" i="2"/>
  <c r="B14" i="2"/>
  <c r="E14" i="2"/>
  <c r="F14" i="2"/>
  <c r="G14" i="2"/>
  <c r="H14" i="2"/>
  <c r="C14" i="2" s="1"/>
  <c r="I14" i="2"/>
  <c r="J14" i="2"/>
  <c r="D14" i="2" s="1"/>
  <c r="K14" i="2"/>
  <c r="B15" i="2"/>
  <c r="E15" i="2"/>
  <c r="F15" i="2"/>
  <c r="G15" i="2"/>
  <c r="H15" i="2"/>
  <c r="C15" i="2" s="1"/>
  <c r="I15" i="2"/>
  <c r="K15" i="2"/>
  <c r="J15" i="2" s="1"/>
  <c r="D15" i="2" s="1"/>
  <c r="B16" i="2"/>
  <c r="E16" i="2"/>
  <c r="F16" i="2"/>
  <c r="G16" i="2"/>
  <c r="H16" i="2"/>
  <c r="C16" i="2" s="1"/>
  <c r="I16" i="2"/>
  <c r="J16" i="2"/>
  <c r="D16" i="2" s="1"/>
  <c r="K16" i="2"/>
  <c r="B17" i="2"/>
  <c r="E17" i="2"/>
  <c r="F17" i="2"/>
  <c r="G17" i="2"/>
  <c r="H17" i="2"/>
  <c r="C17" i="2" s="1"/>
  <c r="I17" i="2"/>
  <c r="J17" i="2"/>
  <c r="D17" i="2" s="1"/>
  <c r="K17" i="2"/>
  <c r="B18" i="2"/>
  <c r="E18" i="2"/>
  <c r="F18" i="2"/>
  <c r="G18" i="2"/>
  <c r="H18" i="2"/>
  <c r="C18" i="2" s="1"/>
  <c r="I18" i="2"/>
  <c r="J18" i="2"/>
  <c r="D18" i="2" s="1"/>
  <c r="K18" i="2"/>
  <c r="B19" i="2"/>
  <c r="E19" i="2"/>
  <c r="F19" i="2"/>
  <c r="G19" i="2"/>
  <c r="H19" i="2"/>
  <c r="C19" i="2" s="1"/>
  <c r="I19" i="2"/>
  <c r="K19" i="2"/>
  <c r="J19" i="2" s="1"/>
  <c r="D19" i="2" s="1"/>
  <c r="B20" i="2"/>
  <c r="E20" i="2"/>
  <c r="F20" i="2"/>
  <c r="G20" i="2"/>
  <c r="H20" i="2"/>
  <c r="C20" i="2" s="1"/>
  <c r="I20" i="2"/>
  <c r="J20" i="2"/>
  <c r="D20" i="2" s="1"/>
  <c r="K20" i="2"/>
  <c r="B21" i="2"/>
  <c r="E21" i="2"/>
  <c r="F21" i="2"/>
  <c r="G21" i="2"/>
  <c r="H21" i="2"/>
  <c r="C21" i="2" s="1"/>
  <c r="I21" i="2"/>
  <c r="J21" i="2"/>
  <c r="D21" i="2" s="1"/>
  <c r="K21" i="2"/>
  <c r="B22" i="2"/>
  <c r="E22" i="2"/>
  <c r="F22" i="2"/>
  <c r="G22" i="2"/>
  <c r="H22" i="2"/>
  <c r="C22" i="2" s="1"/>
  <c r="I22" i="2"/>
  <c r="J22" i="2"/>
  <c r="D22" i="2" s="1"/>
  <c r="K22" i="2"/>
  <c r="B23" i="2"/>
  <c r="E23" i="2"/>
  <c r="F23" i="2"/>
  <c r="G23" i="2"/>
  <c r="H23" i="2"/>
  <c r="C23" i="2" s="1"/>
  <c r="I23" i="2"/>
  <c r="K23" i="2"/>
  <c r="J23" i="2" s="1"/>
  <c r="D23" i="2" s="1"/>
  <c r="B24" i="2"/>
  <c r="E24" i="2"/>
  <c r="F24" i="2"/>
  <c r="G24" i="2"/>
  <c r="H24" i="2"/>
  <c r="C24" i="2" s="1"/>
  <c r="I24" i="2"/>
  <c r="J24" i="2"/>
  <c r="D24" i="2" s="1"/>
  <c r="K24" i="2"/>
  <c r="B25" i="2"/>
  <c r="E25" i="2"/>
  <c r="F25" i="2"/>
  <c r="G25" i="2"/>
  <c r="H25" i="2"/>
  <c r="C25" i="2" s="1"/>
  <c r="I25" i="2"/>
  <c r="J25" i="2"/>
  <c r="D25" i="2" s="1"/>
  <c r="K25" i="2"/>
  <c r="B26" i="2"/>
  <c r="E26" i="2"/>
  <c r="F26" i="2"/>
  <c r="G26" i="2"/>
  <c r="H26" i="2"/>
  <c r="C26" i="2" s="1"/>
  <c r="I26" i="2"/>
  <c r="J26" i="2"/>
  <c r="D26" i="2" s="1"/>
  <c r="K26" i="2"/>
  <c r="B27" i="2"/>
  <c r="E27" i="2"/>
  <c r="F27" i="2"/>
  <c r="G27" i="2"/>
  <c r="H27" i="2"/>
  <c r="C27" i="2" s="1"/>
  <c r="I27" i="2"/>
  <c r="K27" i="2"/>
  <c r="J27" i="2" s="1"/>
  <c r="D27" i="2" s="1"/>
  <c r="B28" i="2"/>
  <c r="E28" i="2"/>
  <c r="F28" i="2"/>
  <c r="G28" i="2"/>
  <c r="H28" i="2"/>
  <c r="C28" i="2" s="1"/>
  <c r="I28" i="2"/>
  <c r="J28" i="2"/>
  <c r="D28" i="2" s="1"/>
  <c r="K28" i="2"/>
  <c r="B29" i="2"/>
  <c r="E29" i="2"/>
  <c r="F29" i="2"/>
  <c r="G29" i="2"/>
  <c r="H29" i="2"/>
  <c r="C29" i="2" s="1"/>
  <c r="I29" i="2"/>
  <c r="J29" i="2"/>
  <c r="D29" i="2" s="1"/>
  <c r="K29" i="2"/>
  <c r="B30" i="2"/>
  <c r="E30" i="2"/>
  <c r="F30" i="2"/>
  <c r="G30" i="2"/>
  <c r="H30" i="2"/>
  <c r="C30" i="2" s="1"/>
  <c r="I30" i="2"/>
  <c r="J30" i="2"/>
  <c r="D30" i="2" s="1"/>
  <c r="K30" i="2"/>
  <c r="B31" i="2"/>
  <c r="E31" i="2"/>
  <c r="F31" i="2"/>
  <c r="G31" i="2"/>
  <c r="H31" i="2"/>
  <c r="C31" i="2" s="1"/>
  <c r="I31" i="2"/>
  <c r="K31" i="2"/>
  <c r="J31" i="2" s="1"/>
  <c r="D31" i="2" s="1"/>
  <c r="B32" i="2"/>
  <c r="E32" i="2"/>
  <c r="F32" i="2"/>
  <c r="G32" i="2"/>
  <c r="H32" i="2"/>
  <c r="C32" i="2" s="1"/>
  <c r="I32" i="2"/>
  <c r="J32" i="2"/>
  <c r="D32" i="2" s="1"/>
  <c r="K32" i="2"/>
  <c r="B33" i="2"/>
  <c r="E33" i="2"/>
  <c r="F33" i="2"/>
  <c r="G33" i="2"/>
  <c r="H33" i="2"/>
  <c r="C33" i="2" s="1"/>
  <c r="I33" i="2"/>
  <c r="J33" i="2"/>
  <c r="D33" i="2" s="1"/>
  <c r="K33" i="2"/>
  <c r="B34" i="2"/>
  <c r="E34" i="2"/>
  <c r="F34" i="2"/>
  <c r="G34" i="2"/>
  <c r="H34" i="2"/>
  <c r="C34" i="2" s="1"/>
  <c r="I34" i="2"/>
  <c r="J34" i="2"/>
  <c r="D34" i="2" s="1"/>
  <c r="K34" i="2"/>
  <c r="B35" i="2"/>
  <c r="E35" i="2"/>
  <c r="F35" i="2"/>
  <c r="G35" i="2"/>
  <c r="H35" i="2"/>
  <c r="C35" i="2" s="1"/>
  <c r="I35" i="2"/>
  <c r="K35" i="2"/>
  <c r="J35" i="2" s="1"/>
  <c r="D35" i="2" s="1"/>
  <c r="B36" i="2"/>
  <c r="E36" i="2"/>
  <c r="F36" i="2"/>
  <c r="G36" i="2"/>
  <c r="H36" i="2"/>
  <c r="C36" i="2" s="1"/>
  <c r="I36" i="2"/>
  <c r="J36" i="2"/>
  <c r="D36" i="2" s="1"/>
  <c r="K36" i="2"/>
  <c r="B37" i="2"/>
  <c r="E37" i="2"/>
  <c r="F37" i="2"/>
  <c r="G37" i="2"/>
  <c r="H37" i="2"/>
  <c r="C37" i="2" s="1"/>
  <c r="I37" i="2"/>
  <c r="J37" i="2"/>
  <c r="D37" i="2" s="1"/>
  <c r="K37" i="2"/>
  <c r="B38" i="2"/>
  <c r="E38" i="2"/>
  <c r="F38" i="2"/>
  <c r="G38" i="2"/>
  <c r="H38" i="2"/>
  <c r="C38" i="2" s="1"/>
  <c r="I38" i="2"/>
  <c r="J38" i="2"/>
  <c r="D38" i="2" s="1"/>
  <c r="K38" i="2"/>
  <c r="B39" i="2"/>
  <c r="E39" i="2"/>
  <c r="F39" i="2"/>
  <c r="G39" i="2"/>
  <c r="H39" i="2"/>
  <c r="C39" i="2" s="1"/>
  <c r="I39" i="2"/>
  <c r="K39" i="2"/>
  <c r="J39" i="2" s="1"/>
  <c r="D39" i="2" s="1"/>
  <c r="B40" i="2"/>
  <c r="E40" i="2"/>
  <c r="F40" i="2"/>
  <c r="G40" i="2"/>
  <c r="H40" i="2"/>
  <c r="C40" i="2" s="1"/>
  <c r="I40" i="2"/>
  <c r="J40" i="2"/>
  <c r="D40" i="2" s="1"/>
  <c r="K40" i="2"/>
  <c r="B41" i="2"/>
  <c r="E41" i="2"/>
  <c r="F41" i="2"/>
  <c r="G41" i="2"/>
  <c r="H41" i="2"/>
  <c r="C41" i="2" s="1"/>
  <c r="I41" i="2"/>
  <c r="J41" i="2"/>
  <c r="D41" i="2" s="1"/>
  <c r="K41" i="2"/>
  <c r="B42" i="2"/>
  <c r="E42" i="2"/>
  <c r="F42" i="2"/>
  <c r="G42" i="2"/>
  <c r="H42" i="2"/>
  <c r="C42" i="2" s="1"/>
  <c r="I42" i="2"/>
  <c r="J42" i="2"/>
  <c r="D42" i="2" s="1"/>
  <c r="K42" i="2"/>
  <c r="B43" i="2"/>
  <c r="E43" i="2"/>
  <c r="F43" i="2"/>
  <c r="G43" i="2"/>
  <c r="H43" i="2"/>
  <c r="C43" i="2" s="1"/>
  <c r="I43" i="2"/>
  <c r="K43" i="2"/>
  <c r="J43" i="2" s="1"/>
  <c r="D43" i="2" s="1"/>
  <c r="B44" i="2"/>
  <c r="E44" i="2"/>
  <c r="F44" i="2"/>
  <c r="G44" i="2"/>
  <c r="H44" i="2"/>
  <c r="C44" i="2" s="1"/>
  <c r="I44" i="2"/>
  <c r="J44" i="2"/>
  <c r="D44" i="2" s="1"/>
  <c r="K44" i="2"/>
  <c r="B45" i="2"/>
  <c r="E45" i="2"/>
  <c r="F45" i="2"/>
  <c r="G45" i="2"/>
  <c r="H45" i="2"/>
  <c r="C45" i="2" s="1"/>
  <c r="I45" i="2"/>
  <c r="J45" i="2"/>
  <c r="D45" i="2" s="1"/>
  <c r="K45" i="2"/>
  <c r="B46" i="2"/>
  <c r="E46" i="2"/>
  <c r="F46" i="2"/>
  <c r="G46" i="2"/>
  <c r="H46" i="2"/>
  <c r="C46" i="2" s="1"/>
  <c r="I46" i="2"/>
  <c r="J46" i="2"/>
  <c r="D46" i="2" s="1"/>
  <c r="K46" i="2"/>
  <c r="B47" i="2"/>
  <c r="E47" i="2"/>
  <c r="F47" i="2"/>
  <c r="G47" i="2"/>
  <c r="H47" i="2"/>
  <c r="C47" i="2" s="1"/>
  <c r="I47" i="2"/>
  <c r="K47" i="2"/>
  <c r="J47" i="2" s="1"/>
  <c r="D47" i="2" s="1"/>
  <c r="B48" i="2"/>
  <c r="E48" i="2"/>
  <c r="F48" i="2"/>
  <c r="G48" i="2"/>
  <c r="H48" i="2"/>
  <c r="C48" i="2" s="1"/>
  <c r="I48" i="2"/>
  <c r="J48" i="2"/>
  <c r="D48" i="2" s="1"/>
  <c r="K48" i="2"/>
  <c r="B49" i="2"/>
  <c r="E49" i="2"/>
  <c r="F49" i="2"/>
  <c r="G49" i="2"/>
  <c r="H49" i="2"/>
  <c r="C49" i="2" s="1"/>
  <c r="I49" i="2"/>
  <c r="J49" i="2"/>
  <c r="D49" i="2" s="1"/>
  <c r="K49" i="2"/>
  <c r="B50" i="2"/>
  <c r="E50" i="2"/>
  <c r="F50" i="2"/>
  <c r="G50" i="2"/>
  <c r="H50" i="2"/>
  <c r="C50" i="2" s="1"/>
  <c r="I50" i="2"/>
  <c r="J50" i="2"/>
  <c r="D50" i="2" s="1"/>
  <c r="K50" i="2"/>
  <c r="B51" i="2"/>
  <c r="E51" i="2"/>
  <c r="F51" i="2"/>
  <c r="G51" i="2"/>
  <c r="H51" i="2"/>
  <c r="C51" i="2" s="1"/>
  <c r="I51" i="2"/>
  <c r="K51" i="2"/>
  <c r="J51" i="2" s="1"/>
  <c r="D51" i="2" s="1"/>
  <c r="B52" i="2"/>
  <c r="E52" i="2"/>
  <c r="F52" i="2"/>
  <c r="G52" i="2"/>
  <c r="H52" i="2"/>
  <c r="C52" i="2" s="1"/>
  <c r="I52" i="2"/>
  <c r="J52" i="2"/>
  <c r="D52" i="2" s="1"/>
  <c r="K52" i="2"/>
  <c r="B53" i="2"/>
  <c r="E53" i="2"/>
  <c r="F53" i="2"/>
  <c r="G53" i="2"/>
  <c r="H53" i="2"/>
  <c r="C53" i="2" s="1"/>
  <c r="I53" i="2"/>
  <c r="J53" i="2"/>
  <c r="D53" i="2" s="1"/>
  <c r="K53" i="2"/>
  <c r="B54" i="2"/>
  <c r="E54" i="2"/>
  <c r="F54" i="2"/>
  <c r="G54" i="2"/>
  <c r="H54" i="2"/>
  <c r="C54" i="2" s="1"/>
  <c r="I54" i="2"/>
  <c r="J54" i="2"/>
  <c r="D54" i="2" s="1"/>
  <c r="K54" i="2"/>
  <c r="B55" i="2"/>
  <c r="E55" i="2"/>
  <c r="F55" i="2"/>
  <c r="G55" i="2"/>
  <c r="H55" i="2"/>
  <c r="C55" i="2" s="1"/>
  <c r="I55" i="2"/>
  <c r="K55" i="2"/>
  <c r="J55" i="2" s="1"/>
  <c r="D55" i="2" s="1"/>
  <c r="B56" i="2"/>
  <c r="E56" i="2"/>
  <c r="F56" i="2"/>
  <c r="G56" i="2"/>
  <c r="H56" i="2"/>
  <c r="C56" i="2" s="1"/>
  <c r="I56" i="2"/>
  <c r="J56" i="2"/>
  <c r="D56" i="2" s="1"/>
  <c r="K56" i="2"/>
  <c r="B57" i="2"/>
  <c r="E57" i="2"/>
  <c r="F57" i="2"/>
  <c r="G57" i="2"/>
  <c r="H57" i="2"/>
  <c r="C57" i="2" s="1"/>
  <c r="I57" i="2"/>
  <c r="J57" i="2"/>
  <c r="D57" i="2" s="1"/>
  <c r="K57" i="2"/>
  <c r="B58" i="2"/>
  <c r="E58" i="2"/>
  <c r="F58" i="2"/>
  <c r="G58" i="2"/>
  <c r="H58" i="2"/>
  <c r="C58" i="2" s="1"/>
  <c r="I58" i="2"/>
  <c r="J58" i="2"/>
  <c r="D58" i="2" s="1"/>
  <c r="K58" i="2"/>
  <c r="B59" i="2"/>
  <c r="E59" i="2"/>
  <c r="F59" i="2"/>
  <c r="G59" i="2"/>
  <c r="H59" i="2"/>
  <c r="C59" i="2" s="1"/>
  <c r="I59" i="2"/>
  <c r="K59" i="2"/>
  <c r="J59" i="2" s="1"/>
  <c r="D59" i="2" s="1"/>
  <c r="B60" i="2"/>
  <c r="E60" i="2"/>
  <c r="F60" i="2"/>
  <c r="G60" i="2"/>
  <c r="H60" i="2"/>
  <c r="C60" i="2" s="1"/>
  <c r="I60" i="2"/>
  <c r="J60" i="2"/>
  <c r="D60" i="2" s="1"/>
  <c r="K60" i="2"/>
  <c r="B61" i="2"/>
  <c r="E61" i="2"/>
  <c r="F61" i="2"/>
  <c r="G61" i="2"/>
  <c r="H61" i="2"/>
  <c r="C61" i="2" s="1"/>
  <c r="I61" i="2"/>
  <c r="J61" i="2"/>
  <c r="D61" i="2" s="1"/>
  <c r="K61" i="2"/>
  <c r="B62" i="2"/>
  <c r="E62" i="2"/>
  <c r="F62" i="2"/>
  <c r="G62" i="2"/>
  <c r="H62" i="2"/>
  <c r="C62" i="2" s="1"/>
  <c r="I62" i="2"/>
  <c r="J62" i="2"/>
  <c r="D62" i="2" s="1"/>
  <c r="K62" i="2"/>
  <c r="B63" i="2"/>
  <c r="E63" i="2"/>
  <c r="F63" i="2"/>
  <c r="G63" i="2"/>
  <c r="H63" i="2"/>
  <c r="C63" i="2" s="1"/>
  <c r="I63" i="2"/>
  <c r="K63" i="2"/>
  <c r="J63" i="2" s="1"/>
  <c r="D63" i="2" s="1"/>
  <c r="B64" i="2"/>
  <c r="E64" i="2"/>
  <c r="F64" i="2"/>
  <c r="G64" i="2"/>
  <c r="H64" i="2"/>
  <c r="C64" i="2" s="1"/>
  <c r="I64" i="2"/>
  <c r="J64" i="2"/>
  <c r="D64" i="2" s="1"/>
  <c r="K64" i="2"/>
  <c r="B65" i="2"/>
  <c r="E65" i="2"/>
  <c r="F65" i="2"/>
  <c r="G65" i="2"/>
  <c r="H65" i="2"/>
  <c r="C65" i="2" s="1"/>
  <c r="I65" i="2"/>
  <c r="J65" i="2"/>
  <c r="D65" i="2" s="1"/>
  <c r="K65" i="2"/>
  <c r="B66" i="2"/>
  <c r="E66" i="2"/>
  <c r="F66" i="2"/>
  <c r="G66" i="2"/>
  <c r="H66" i="2"/>
  <c r="C66" i="2" s="1"/>
  <c r="I66" i="2"/>
  <c r="J66" i="2"/>
  <c r="D66" i="2" s="1"/>
  <c r="K66" i="2"/>
  <c r="B67" i="2"/>
  <c r="E67" i="2"/>
  <c r="F67" i="2"/>
  <c r="G67" i="2"/>
  <c r="H67" i="2"/>
  <c r="C67" i="2" s="1"/>
  <c r="I67" i="2"/>
  <c r="K67" i="2"/>
  <c r="J67" i="2" s="1"/>
  <c r="D67" i="2" s="1"/>
  <c r="B68" i="2"/>
  <c r="E68" i="2"/>
  <c r="F68" i="2"/>
  <c r="G68" i="2"/>
  <c r="H68" i="2"/>
  <c r="C68" i="2" s="1"/>
  <c r="I68" i="2"/>
  <c r="J68" i="2"/>
  <c r="D68" i="2" s="1"/>
  <c r="K68" i="2"/>
  <c r="B69" i="2"/>
  <c r="E69" i="2"/>
  <c r="F69" i="2"/>
  <c r="G69" i="2"/>
  <c r="H69" i="2"/>
  <c r="C69" i="2" s="1"/>
  <c r="I69" i="2"/>
  <c r="J69" i="2"/>
  <c r="D69" i="2" s="1"/>
  <c r="K69" i="2"/>
  <c r="B70" i="2"/>
  <c r="E70" i="2"/>
  <c r="F70" i="2"/>
  <c r="G70" i="2"/>
  <c r="H70" i="2"/>
  <c r="C70" i="2" s="1"/>
  <c r="I70" i="2"/>
  <c r="J70" i="2"/>
  <c r="D70" i="2" s="1"/>
  <c r="K70" i="2"/>
  <c r="B71" i="2"/>
  <c r="E71" i="2"/>
  <c r="F71" i="2"/>
  <c r="G71" i="2"/>
  <c r="H71" i="2"/>
  <c r="C71" i="2" s="1"/>
  <c r="I71" i="2"/>
  <c r="K71" i="2"/>
  <c r="J71" i="2" s="1"/>
  <c r="D71" i="2" s="1"/>
  <c r="B72" i="2"/>
  <c r="E72" i="2"/>
  <c r="F72" i="2"/>
  <c r="G72" i="2"/>
  <c r="H72" i="2"/>
  <c r="C72" i="2" s="1"/>
  <c r="I72" i="2"/>
  <c r="J72" i="2"/>
  <c r="D72" i="2" s="1"/>
  <c r="K72" i="2"/>
  <c r="B73" i="2"/>
  <c r="E73" i="2"/>
  <c r="F73" i="2"/>
  <c r="G73" i="2"/>
  <c r="H73" i="2"/>
  <c r="C73" i="2" s="1"/>
  <c r="I73" i="2"/>
  <c r="J73" i="2"/>
  <c r="D73" i="2" s="1"/>
  <c r="K73" i="2"/>
  <c r="B74" i="2"/>
  <c r="E74" i="2"/>
  <c r="F74" i="2"/>
  <c r="G74" i="2"/>
  <c r="H74" i="2"/>
  <c r="C74" i="2" s="1"/>
  <c r="I74" i="2"/>
  <c r="J74" i="2"/>
  <c r="D74" i="2" s="1"/>
  <c r="K74" i="2"/>
  <c r="B75" i="2"/>
  <c r="E75" i="2"/>
  <c r="F75" i="2"/>
  <c r="G75" i="2"/>
  <c r="H75" i="2"/>
  <c r="C75" i="2" s="1"/>
  <c r="I75" i="2"/>
  <c r="K75" i="2"/>
  <c r="J75" i="2" s="1"/>
  <c r="D75" i="2" s="1"/>
  <c r="B76" i="2"/>
  <c r="E76" i="2"/>
  <c r="F76" i="2"/>
  <c r="G76" i="2"/>
  <c r="H76" i="2"/>
  <c r="C76" i="2" s="1"/>
  <c r="I76" i="2"/>
  <c r="J76" i="2"/>
  <c r="D76" i="2" s="1"/>
  <c r="K76" i="2"/>
  <c r="B77" i="2"/>
  <c r="E77" i="2"/>
  <c r="F77" i="2"/>
  <c r="G77" i="2"/>
  <c r="H77" i="2"/>
  <c r="C77" i="2" s="1"/>
  <c r="I77" i="2"/>
  <c r="J77" i="2"/>
  <c r="D77" i="2" s="1"/>
  <c r="K77" i="2"/>
  <c r="B78" i="2"/>
  <c r="E78" i="2"/>
  <c r="F78" i="2"/>
  <c r="G78" i="2"/>
  <c r="H78" i="2"/>
  <c r="C78" i="2" s="1"/>
  <c r="I78" i="2"/>
  <c r="J78" i="2"/>
  <c r="D78" i="2" s="1"/>
  <c r="K78" i="2"/>
  <c r="B79" i="2"/>
  <c r="E79" i="2"/>
  <c r="F79" i="2"/>
  <c r="G79" i="2"/>
  <c r="H79" i="2"/>
  <c r="C79" i="2" s="1"/>
  <c r="I79" i="2"/>
  <c r="K79" i="2"/>
  <c r="J79" i="2" s="1"/>
  <c r="D79" i="2" s="1"/>
  <c r="B80" i="2"/>
  <c r="E80" i="2"/>
  <c r="F80" i="2"/>
  <c r="G80" i="2"/>
  <c r="H80" i="2"/>
  <c r="C80" i="2" s="1"/>
  <c r="I80" i="2"/>
  <c r="J80" i="2"/>
  <c r="D80" i="2" s="1"/>
  <c r="K80" i="2"/>
  <c r="B81" i="2"/>
  <c r="E81" i="2"/>
  <c r="F81" i="2"/>
  <c r="G81" i="2"/>
  <c r="H81" i="2"/>
  <c r="C81" i="2" s="1"/>
  <c r="I81" i="2"/>
  <c r="J81" i="2"/>
  <c r="D81" i="2" s="1"/>
  <c r="K81" i="2"/>
  <c r="B82" i="2"/>
  <c r="E82" i="2"/>
  <c r="F82" i="2"/>
  <c r="G82" i="2"/>
  <c r="H82" i="2"/>
  <c r="C82" i="2" s="1"/>
  <c r="I82" i="2"/>
  <c r="J82" i="2"/>
  <c r="D82" i="2" s="1"/>
  <c r="K82" i="2"/>
  <c r="B83" i="2"/>
  <c r="E83" i="2"/>
  <c r="F83" i="2"/>
  <c r="G83" i="2"/>
  <c r="H83" i="2"/>
  <c r="C83" i="2" s="1"/>
  <c r="I83" i="2"/>
  <c r="K83" i="2"/>
  <c r="J83" i="2" s="1"/>
  <c r="D83" i="2" s="1"/>
  <c r="B84" i="2"/>
  <c r="E84" i="2"/>
  <c r="F84" i="2"/>
  <c r="G84" i="2"/>
  <c r="H84" i="2"/>
  <c r="C84" i="2" s="1"/>
  <c r="I84" i="2"/>
  <c r="J84" i="2"/>
  <c r="D84" i="2" s="1"/>
  <c r="K84" i="2"/>
  <c r="B85" i="2"/>
  <c r="E85" i="2"/>
  <c r="F85" i="2"/>
  <c r="G85" i="2"/>
  <c r="H85" i="2"/>
  <c r="C85" i="2" s="1"/>
  <c r="I85" i="2"/>
  <c r="J85" i="2"/>
  <c r="D85" i="2" s="1"/>
  <c r="K85" i="2"/>
  <c r="B86" i="2"/>
  <c r="E86" i="2"/>
  <c r="F86" i="2"/>
  <c r="G86" i="2"/>
  <c r="H86" i="2"/>
  <c r="C86" i="2" s="1"/>
  <c r="I86" i="2"/>
  <c r="J86" i="2"/>
  <c r="D86" i="2" s="1"/>
  <c r="K86" i="2"/>
  <c r="B87" i="2"/>
  <c r="E87" i="2"/>
  <c r="F87" i="2"/>
  <c r="G87" i="2"/>
  <c r="H87" i="2"/>
  <c r="C87" i="2" s="1"/>
  <c r="I87" i="2"/>
  <c r="K87" i="2"/>
  <c r="J87" i="2" s="1"/>
  <c r="D87" i="2" s="1"/>
  <c r="B88" i="2"/>
  <c r="E88" i="2"/>
  <c r="F88" i="2"/>
  <c r="G88" i="2"/>
  <c r="H88" i="2"/>
  <c r="C88" i="2" s="1"/>
  <c r="I88" i="2"/>
  <c r="J88" i="2"/>
  <c r="D88" i="2" s="1"/>
  <c r="K88" i="2"/>
  <c r="B89" i="2"/>
  <c r="E89" i="2"/>
  <c r="F89" i="2"/>
  <c r="G89" i="2"/>
  <c r="H89" i="2"/>
  <c r="C89" i="2" s="1"/>
  <c r="I89" i="2"/>
  <c r="J89" i="2"/>
  <c r="D89" i="2" s="1"/>
  <c r="K89" i="2"/>
  <c r="B90" i="2"/>
  <c r="E90" i="2"/>
  <c r="F90" i="2"/>
  <c r="G90" i="2"/>
  <c r="H90" i="2"/>
  <c r="C90" i="2" s="1"/>
  <c r="I90" i="2"/>
  <c r="J90" i="2"/>
  <c r="D90" i="2" s="1"/>
  <c r="K90" i="2"/>
  <c r="B91" i="2"/>
  <c r="E91" i="2"/>
  <c r="F91" i="2"/>
  <c r="G91" i="2"/>
  <c r="H91" i="2"/>
  <c r="C91" i="2" s="1"/>
  <c r="I91" i="2"/>
  <c r="K91" i="2"/>
  <c r="J91" i="2" s="1"/>
  <c r="D91" i="2" s="1"/>
  <c r="B92" i="2"/>
  <c r="E92" i="2"/>
  <c r="F92" i="2"/>
  <c r="G92" i="2"/>
  <c r="H92" i="2"/>
  <c r="C92" i="2" s="1"/>
  <c r="I92" i="2"/>
  <c r="J92" i="2"/>
  <c r="D92" i="2" s="1"/>
  <c r="K92" i="2"/>
  <c r="B93" i="2"/>
  <c r="E93" i="2"/>
  <c r="F93" i="2"/>
  <c r="G93" i="2"/>
  <c r="H93" i="2"/>
  <c r="C93" i="2" s="1"/>
  <c r="I93" i="2"/>
  <c r="J93" i="2"/>
  <c r="D93" i="2" s="1"/>
  <c r="K93" i="2"/>
  <c r="B94" i="2"/>
  <c r="E94" i="2"/>
  <c r="F94" i="2"/>
  <c r="G94" i="2"/>
  <c r="H94" i="2"/>
  <c r="C94" i="2" s="1"/>
  <c r="I94" i="2"/>
  <c r="J94" i="2"/>
  <c r="D94" i="2" s="1"/>
  <c r="K94" i="2"/>
  <c r="B95" i="2"/>
  <c r="E95" i="2"/>
  <c r="F95" i="2"/>
  <c r="G95" i="2"/>
  <c r="H95" i="2"/>
  <c r="C95" i="2" s="1"/>
  <c r="I95" i="2"/>
  <c r="K95" i="2"/>
  <c r="J95" i="2" s="1"/>
  <c r="D95" i="2" s="1"/>
  <c r="B96" i="2"/>
  <c r="E96" i="2"/>
  <c r="F96" i="2"/>
  <c r="G96" i="2"/>
  <c r="H96" i="2"/>
  <c r="C96" i="2" s="1"/>
  <c r="I96" i="2"/>
  <c r="J96" i="2"/>
  <c r="D96" i="2" s="1"/>
  <c r="K96" i="2"/>
  <c r="B97" i="2"/>
  <c r="E97" i="2"/>
  <c r="F97" i="2"/>
  <c r="G97" i="2"/>
  <c r="H97" i="2"/>
  <c r="C97" i="2" s="1"/>
  <c r="I97" i="2"/>
  <c r="J97" i="2"/>
  <c r="D97" i="2" s="1"/>
  <c r="K97" i="2"/>
  <c r="B98" i="2"/>
  <c r="E98" i="2"/>
  <c r="F98" i="2"/>
  <c r="G98" i="2"/>
  <c r="H98" i="2"/>
  <c r="C98" i="2" s="1"/>
  <c r="I98" i="2"/>
  <c r="J98" i="2"/>
  <c r="D98" i="2" s="1"/>
  <c r="K98" i="2"/>
  <c r="B99" i="2"/>
  <c r="E99" i="2"/>
  <c r="F99" i="2"/>
  <c r="G99" i="2"/>
  <c r="H99" i="2"/>
  <c r="C99" i="2" s="1"/>
  <c r="I99" i="2"/>
  <c r="K99" i="2"/>
  <c r="J99" i="2" s="1"/>
  <c r="D99" i="2" s="1"/>
  <c r="B100" i="2"/>
  <c r="E100" i="2"/>
  <c r="F100" i="2"/>
  <c r="G100" i="2"/>
  <c r="H100" i="2"/>
  <c r="C100" i="2" s="1"/>
  <c r="I100" i="2"/>
  <c r="J100" i="2"/>
  <c r="D100" i="2" s="1"/>
  <c r="K100" i="2"/>
  <c r="B101" i="2"/>
  <c r="E101" i="2"/>
  <c r="F101" i="2"/>
  <c r="G101" i="2"/>
  <c r="H101" i="2"/>
  <c r="C101" i="2" s="1"/>
  <c r="I101" i="2"/>
  <c r="J101" i="2"/>
  <c r="D101" i="2" s="1"/>
  <c r="K101" i="2"/>
  <c r="B102" i="2"/>
  <c r="E102" i="2"/>
  <c r="F102" i="2"/>
  <c r="G102" i="2"/>
  <c r="H102" i="2"/>
  <c r="C102" i="2" s="1"/>
  <c r="I102" i="2"/>
  <c r="J102" i="2"/>
  <c r="D102" i="2" s="1"/>
  <c r="K102" i="2"/>
  <c r="B103" i="2"/>
  <c r="E103" i="2"/>
  <c r="F103" i="2"/>
  <c r="G103" i="2"/>
  <c r="H103" i="2"/>
  <c r="C103" i="2" s="1"/>
  <c r="I103" i="2"/>
  <c r="K103" i="2"/>
  <c r="J103" i="2" s="1"/>
  <c r="D103" i="2" s="1"/>
  <c r="B104" i="2"/>
  <c r="E104" i="2"/>
  <c r="F104" i="2"/>
  <c r="G104" i="2"/>
  <c r="H104" i="2"/>
  <c r="C104" i="2" s="1"/>
  <c r="I104" i="2"/>
  <c r="J104" i="2"/>
  <c r="D104" i="2" s="1"/>
  <c r="K104" i="2"/>
  <c r="B105" i="2"/>
  <c r="E105" i="2"/>
  <c r="F105" i="2"/>
  <c r="G105" i="2"/>
  <c r="H105" i="2"/>
  <c r="C105" i="2" s="1"/>
  <c r="I105" i="2"/>
  <c r="J105" i="2"/>
  <c r="D105" i="2" s="1"/>
  <c r="K105" i="2"/>
  <c r="B106" i="2"/>
  <c r="E106" i="2"/>
  <c r="F106" i="2"/>
  <c r="G106" i="2"/>
  <c r="H106" i="2"/>
  <c r="C106" i="2" s="1"/>
  <c r="I106" i="2"/>
  <c r="J106" i="2"/>
  <c r="D106" i="2" s="1"/>
  <c r="K106" i="2"/>
  <c r="B107" i="2"/>
  <c r="E107" i="2"/>
  <c r="F107" i="2"/>
  <c r="G107" i="2"/>
  <c r="H107" i="2"/>
  <c r="C107" i="2" s="1"/>
  <c r="I107" i="2"/>
  <c r="K107" i="2"/>
  <c r="J107" i="2" s="1"/>
  <c r="D107" i="2" s="1"/>
  <c r="B108" i="2"/>
  <c r="E108" i="2"/>
  <c r="F108" i="2"/>
  <c r="G108" i="2"/>
  <c r="H108" i="2"/>
  <c r="C108" i="2" s="1"/>
  <c r="I108" i="2"/>
  <c r="J108" i="2"/>
  <c r="D108" i="2" s="1"/>
  <c r="K108" i="2"/>
  <c r="B109" i="2"/>
  <c r="E109" i="2"/>
  <c r="F109" i="2"/>
  <c r="G109" i="2"/>
  <c r="H109" i="2"/>
  <c r="C109" i="2" s="1"/>
  <c r="I109" i="2"/>
  <c r="J109" i="2"/>
  <c r="D109" i="2" s="1"/>
  <c r="K109" i="2"/>
  <c r="B110" i="2"/>
  <c r="E110" i="2"/>
  <c r="F110" i="2"/>
  <c r="G110" i="2"/>
  <c r="H110" i="2"/>
  <c r="C110" i="2" s="1"/>
  <c r="I110" i="2"/>
  <c r="J110" i="2"/>
  <c r="D110" i="2" s="1"/>
  <c r="K110" i="2"/>
  <c r="B111" i="2"/>
  <c r="C111" i="2"/>
  <c r="E111" i="2"/>
  <c r="F111" i="2"/>
  <c r="G111" i="2"/>
  <c r="H111" i="2"/>
  <c r="I111" i="2"/>
  <c r="K111" i="2"/>
  <c r="J111" i="2" s="1"/>
  <c r="D111" i="2" s="1"/>
  <c r="B112" i="2"/>
  <c r="E112" i="2"/>
  <c r="F112" i="2"/>
  <c r="G112" i="2"/>
  <c r="H112" i="2"/>
  <c r="C112" i="2" s="1"/>
  <c r="I112" i="2"/>
  <c r="J112" i="2"/>
  <c r="D112" i="2" s="1"/>
  <c r="K112" i="2"/>
  <c r="B113" i="2"/>
  <c r="E113" i="2"/>
  <c r="F113" i="2"/>
  <c r="G113" i="2"/>
  <c r="H113" i="2"/>
  <c r="C113" i="2" s="1"/>
  <c r="I113" i="2"/>
  <c r="J113" i="2"/>
  <c r="D113" i="2" s="1"/>
  <c r="K113" i="2"/>
  <c r="B114" i="2"/>
  <c r="E114" i="2"/>
  <c r="F114" i="2"/>
  <c r="G114" i="2"/>
  <c r="H114" i="2"/>
  <c r="C114" i="2" s="1"/>
  <c r="I114" i="2"/>
  <c r="J114" i="2"/>
  <c r="D114" i="2" s="1"/>
  <c r="K114" i="2"/>
  <c r="B115" i="2"/>
  <c r="E115" i="2"/>
  <c r="F115" i="2"/>
  <c r="G115" i="2"/>
  <c r="H115" i="2"/>
  <c r="C115" i="2" s="1"/>
  <c r="I115" i="2"/>
  <c r="K115" i="2"/>
  <c r="J115" i="2" s="1"/>
  <c r="D115" i="2" s="1"/>
  <c r="B116" i="2"/>
  <c r="E116" i="2"/>
  <c r="F116" i="2"/>
  <c r="G116" i="2"/>
  <c r="H116" i="2"/>
  <c r="C116" i="2" s="1"/>
  <c r="I116" i="2"/>
  <c r="J116" i="2"/>
  <c r="D116" i="2" s="1"/>
  <c r="K116" i="2"/>
  <c r="B117" i="2"/>
  <c r="E117" i="2"/>
  <c r="F117" i="2"/>
  <c r="G117" i="2"/>
  <c r="H117" i="2"/>
  <c r="C117" i="2" s="1"/>
  <c r="I117" i="2"/>
  <c r="J117" i="2"/>
  <c r="D117" i="2" s="1"/>
  <c r="K117" i="2"/>
  <c r="B118" i="2"/>
  <c r="E118" i="2"/>
  <c r="F118" i="2"/>
  <c r="G118" i="2"/>
  <c r="H118" i="2"/>
  <c r="C118" i="2" s="1"/>
  <c r="I118" i="2"/>
  <c r="J118" i="2"/>
  <c r="D118" i="2" s="1"/>
  <c r="K118" i="2"/>
  <c r="B119" i="2"/>
  <c r="E119" i="2"/>
  <c r="F119" i="2"/>
  <c r="G119" i="2"/>
  <c r="H119" i="2"/>
  <c r="C119" i="2" s="1"/>
  <c r="I119" i="2"/>
  <c r="K119" i="2"/>
  <c r="J119" i="2" s="1"/>
  <c r="D119" i="2" s="1"/>
  <c r="B120" i="2"/>
  <c r="E120" i="2"/>
  <c r="F120" i="2"/>
  <c r="G120" i="2"/>
  <c r="H120" i="2"/>
  <c r="C120" i="2" s="1"/>
  <c r="I120" i="2"/>
  <c r="J120" i="2"/>
  <c r="D120" i="2" s="1"/>
  <c r="K120" i="2"/>
  <c r="B121" i="2"/>
  <c r="E121" i="2"/>
  <c r="F121" i="2"/>
  <c r="G121" i="2"/>
  <c r="H121" i="2"/>
  <c r="C121" i="2" s="1"/>
  <c r="I121" i="2"/>
  <c r="J121" i="2"/>
  <c r="D121" i="2" s="1"/>
  <c r="K121" i="2"/>
  <c r="B122" i="2"/>
  <c r="E122" i="2"/>
  <c r="F122" i="2"/>
  <c r="G122" i="2"/>
  <c r="H122" i="2"/>
  <c r="C122" i="2" s="1"/>
  <c r="I122" i="2"/>
  <c r="J122" i="2"/>
  <c r="D122" i="2" s="1"/>
  <c r="K122" i="2"/>
  <c r="B123" i="2"/>
  <c r="E123" i="2"/>
  <c r="F123" i="2"/>
  <c r="G123" i="2"/>
  <c r="H123" i="2"/>
  <c r="C123" i="2" s="1"/>
  <c r="I123" i="2"/>
  <c r="K123" i="2"/>
  <c r="J123" i="2" s="1"/>
  <c r="D123" i="2" s="1"/>
  <c r="B124" i="2"/>
  <c r="E124" i="2"/>
  <c r="F124" i="2"/>
  <c r="G124" i="2"/>
  <c r="H124" i="2"/>
  <c r="C124" i="2" s="1"/>
  <c r="I124" i="2"/>
  <c r="J124" i="2"/>
  <c r="D124" i="2" s="1"/>
  <c r="K124" i="2"/>
  <c r="B125" i="2"/>
  <c r="E125" i="2"/>
  <c r="F125" i="2"/>
  <c r="G125" i="2"/>
  <c r="H125" i="2"/>
  <c r="C125" i="2" s="1"/>
  <c r="I125" i="2"/>
  <c r="J125" i="2"/>
  <c r="D125" i="2" s="1"/>
  <c r="K125" i="2"/>
  <c r="B126" i="2"/>
  <c r="E126" i="2"/>
  <c r="F126" i="2"/>
  <c r="G126" i="2"/>
  <c r="H126" i="2"/>
  <c r="C126" i="2" s="1"/>
  <c r="I126" i="2"/>
  <c r="J126" i="2"/>
  <c r="D126" i="2" s="1"/>
  <c r="K126" i="2"/>
  <c r="B127" i="2"/>
  <c r="E127" i="2"/>
  <c r="F127" i="2"/>
  <c r="G127" i="2"/>
  <c r="H127" i="2"/>
  <c r="C127" i="2" s="1"/>
  <c r="I127" i="2"/>
  <c r="K127" i="2"/>
  <c r="J127" i="2" s="1"/>
  <c r="D127" i="2" s="1"/>
  <c r="B128" i="2"/>
  <c r="E128" i="2"/>
  <c r="F128" i="2"/>
  <c r="G128" i="2"/>
  <c r="H128" i="2"/>
  <c r="C128" i="2" s="1"/>
  <c r="I128" i="2"/>
  <c r="J128" i="2"/>
  <c r="D128" i="2" s="1"/>
  <c r="K128" i="2"/>
  <c r="B129" i="2"/>
  <c r="E129" i="2"/>
  <c r="F129" i="2"/>
  <c r="G129" i="2"/>
  <c r="H129" i="2"/>
  <c r="C129" i="2" s="1"/>
  <c r="I129" i="2"/>
  <c r="J129" i="2"/>
  <c r="D129" i="2" s="1"/>
  <c r="K129" i="2"/>
  <c r="B130" i="2"/>
  <c r="E130" i="2"/>
  <c r="F130" i="2"/>
  <c r="G130" i="2"/>
  <c r="H130" i="2"/>
  <c r="C130" i="2" s="1"/>
  <c r="I130" i="2"/>
  <c r="J130" i="2"/>
  <c r="D130" i="2" s="1"/>
  <c r="K130" i="2"/>
  <c r="B131" i="2"/>
  <c r="E131" i="2"/>
  <c r="F131" i="2"/>
  <c r="G131" i="2"/>
  <c r="H131" i="2"/>
  <c r="C131" i="2" s="1"/>
  <c r="I131" i="2"/>
  <c r="K131" i="2"/>
  <c r="J131" i="2" s="1"/>
  <c r="D131" i="2" s="1"/>
  <c r="B132" i="2"/>
  <c r="E132" i="2"/>
  <c r="F132" i="2"/>
  <c r="G132" i="2"/>
  <c r="H132" i="2"/>
  <c r="C132" i="2" s="1"/>
  <c r="I132" i="2"/>
  <c r="J132" i="2"/>
  <c r="D132" i="2" s="1"/>
  <c r="K132" i="2"/>
  <c r="B133" i="2"/>
  <c r="E133" i="2"/>
  <c r="F133" i="2"/>
  <c r="G133" i="2"/>
  <c r="H133" i="2"/>
  <c r="C133" i="2" s="1"/>
  <c r="I133" i="2"/>
  <c r="J133" i="2"/>
  <c r="D133" i="2" s="1"/>
  <c r="K133" i="2"/>
  <c r="B134" i="2"/>
  <c r="E134" i="2"/>
  <c r="F134" i="2"/>
  <c r="G134" i="2"/>
  <c r="H134" i="2"/>
  <c r="C134" i="2" s="1"/>
  <c r="I134" i="2"/>
  <c r="J134" i="2"/>
  <c r="D134" i="2" s="1"/>
  <c r="K134" i="2"/>
  <c r="B135" i="2"/>
  <c r="E135" i="2"/>
  <c r="F135" i="2"/>
  <c r="G135" i="2"/>
  <c r="H135" i="2"/>
  <c r="C135" i="2" s="1"/>
  <c r="I135" i="2"/>
  <c r="K135" i="2"/>
  <c r="J135" i="2" s="1"/>
  <c r="D135" i="2" s="1"/>
  <c r="B136" i="2"/>
  <c r="E136" i="2"/>
  <c r="F136" i="2"/>
  <c r="G136" i="2"/>
  <c r="H136" i="2"/>
  <c r="C136" i="2" s="1"/>
  <c r="I136" i="2"/>
  <c r="J136" i="2"/>
  <c r="D136" i="2" s="1"/>
  <c r="K136" i="2"/>
  <c r="B137" i="2"/>
  <c r="E137" i="2"/>
  <c r="F137" i="2"/>
  <c r="G137" i="2"/>
  <c r="H137" i="2"/>
  <c r="C137" i="2" s="1"/>
  <c r="I137" i="2"/>
  <c r="J137" i="2"/>
  <c r="D137" i="2" s="1"/>
  <c r="K137" i="2"/>
  <c r="B138" i="2"/>
  <c r="E138" i="2"/>
  <c r="F138" i="2"/>
  <c r="G138" i="2"/>
  <c r="H138" i="2"/>
  <c r="C138" i="2" s="1"/>
  <c r="I138" i="2"/>
  <c r="J138" i="2"/>
  <c r="D138" i="2" s="1"/>
  <c r="K138" i="2"/>
  <c r="B139" i="2"/>
  <c r="E139" i="2"/>
  <c r="F139" i="2"/>
  <c r="G139" i="2"/>
  <c r="H139" i="2"/>
  <c r="C139" i="2" s="1"/>
  <c r="I139" i="2"/>
  <c r="K139" i="2"/>
  <c r="J139" i="2" s="1"/>
  <c r="D139" i="2" s="1"/>
  <c r="B140" i="2"/>
  <c r="E140" i="2"/>
  <c r="F140" i="2"/>
  <c r="G140" i="2"/>
  <c r="H140" i="2"/>
  <c r="C140" i="2" s="1"/>
  <c r="I140" i="2"/>
  <c r="J140" i="2"/>
  <c r="D140" i="2" s="1"/>
  <c r="K140" i="2"/>
  <c r="B141" i="2"/>
  <c r="E141" i="2"/>
  <c r="F141" i="2"/>
  <c r="G141" i="2"/>
  <c r="H141" i="2"/>
  <c r="C141" i="2" s="1"/>
  <c r="I141" i="2"/>
  <c r="J141" i="2"/>
  <c r="D141" i="2" s="1"/>
  <c r="K141" i="2"/>
  <c r="B142" i="2"/>
  <c r="E142" i="2"/>
  <c r="F142" i="2"/>
  <c r="G142" i="2"/>
  <c r="H142" i="2"/>
  <c r="C142" i="2" s="1"/>
  <c r="I142" i="2"/>
  <c r="J142" i="2"/>
  <c r="D142" i="2" s="1"/>
  <c r="K142" i="2"/>
  <c r="B143" i="2"/>
  <c r="E143" i="2"/>
  <c r="F143" i="2"/>
  <c r="G143" i="2"/>
  <c r="H143" i="2"/>
  <c r="C143" i="2" s="1"/>
  <c r="I143" i="2"/>
  <c r="K143" i="2"/>
  <c r="J143" i="2" s="1"/>
  <c r="D143" i="2" s="1"/>
  <c r="B144" i="2"/>
  <c r="E144" i="2"/>
  <c r="F144" i="2"/>
  <c r="G144" i="2"/>
  <c r="H144" i="2"/>
  <c r="C144" i="2" s="1"/>
  <c r="I144" i="2"/>
  <c r="J144" i="2"/>
  <c r="D144" i="2" s="1"/>
  <c r="K144" i="2"/>
  <c r="B145" i="2"/>
  <c r="E145" i="2"/>
  <c r="F145" i="2"/>
  <c r="G145" i="2"/>
  <c r="H145" i="2"/>
  <c r="C145" i="2" s="1"/>
  <c r="I145" i="2"/>
  <c r="J145" i="2"/>
  <c r="D145" i="2" s="1"/>
  <c r="K145" i="2"/>
  <c r="B146" i="2"/>
  <c r="E146" i="2"/>
  <c r="F146" i="2"/>
  <c r="G146" i="2"/>
  <c r="H146" i="2"/>
  <c r="C146" i="2" s="1"/>
  <c r="I146" i="2"/>
  <c r="J146" i="2"/>
  <c r="D146" i="2" s="1"/>
  <c r="K146" i="2"/>
  <c r="B147" i="2"/>
  <c r="E147" i="2"/>
  <c r="F147" i="2"/>
  <c r="G147" i="2"/>
  <c r="H147" i="2"/>
  <c r="C147" i="2" s="1"/>
  <c r="I147" i="2"/>
  <c r="K147" i="2"/>
  <c r="J147" i="2" s="1"/>
  <c r="D147" i="2" s="1"/>
  <c r="B148" i="2"/>
  <c r="E148" i="2"/>
  <c r="F148" i="2"/>
  <c r="G148" i="2"/>
  <c r="H148" i="2"/>
  <c r="C148" i="2" s="1"/>
  <c r="I148" i="2"/>
  <c r="J148" i="2"/>
  <c r="D148" i="2" s="1"/>
  <c r="K148" i="2"/>
  <c r="B149" i="2"/>
  <c r="E149" i="2"/>
  <c r="F149" i="2"/>
  <c r="G149" i="2"/>
  <c r="H149" i="2"/>
  <c r="C149" i="2" s="1"/>
  <c r="I149" i="2"/>
  <c r="J149" i="2"/>
  <c r="D149" i="2" s="1"/>
  <c r="K149" i="2"/>
  <c r="B150" i="2"/>
  <c r="E150" i="2"/>
  <c r="F150" i="2"/>
  <c r="G150" i="2"/>
  <c r="H150" i="2"/>
  <c r="C150" i="2" s="1"/>
  <c r="I150" i="2"/>
  <c r="J150" i="2"/>
  <c r="D150" i="2" s="1"/>
  <c r="K150" i="2"/>
  <c r="B151" i="2"/>
  <c r="E151" i="2"/>
  <c r="F151" i="2"/>
  <c r="G151" i="2"/>
  <c r="H151" i="2"/>
  <c r="C151" i="2" s="1"/>
  <c r="I151" i="2"/>
  <c r="K151" i="2"/>
  <c r="J151" i="2" s="1"/>
  <c r="D151" i="2" s="1"/>
  <c r="B152" i="2"/>
  <c r="E152" i="2"/>
  <c r="F152" i="2"/>
  <c r="G152" i="2"/>
  <c r="H152" i="2"/>
  <c r="C152" i="2" s="1"/>
  <c r="I152" i="2"/>
  <c r="J152" i="2"/>
  <c r="D152" i="2" s="1"/>
  <c r="K152" i="2"/>
  <c r="B153" i="2"/>
  <c r="E153" i="2"/>
  <c r="F153" i="2"/>
  <c r="G153" i="2"/>
  <c r="H153" i="2"/>
  <c r="C153" i="2" s="1"/>
  <c r="I153" i="2"/>
  <c r="J153" i="2"/>
  <c r="D153" i="2" s="1"/>
  <c r="K153" i="2"/>
  <c r="B154" i="2"/>
  <c r="E154" i="2"/>
  <c r="F154" i="2"/>
  <c r="G154" i="2"/>
  <c r="H154" i="2"/>
  <c r="C154" i="2" s="1"/>
  <c r="I154" i="2"/>
  <c r="J154" i="2"/>
  <c r="D154" i="2" s="1"/>
  <c r="K154" i="2"/>
  <c r="B155" i="2"/>
  <c r="E155" i="2"/>
  <c r="F155" i="2"/>
  <c r="G155" i="2"/>
  <c r="H155" i="2"/>
  <c r="C155" i="2" s="1"/>
  <c r="I155" i="2"/>
  <c r="K155" i="2"/>
  <c r="J155" i="2" s="1"/>
  <c r="D155" i="2" s="1"/>
  <c r="B156" i="2"/>
  <c r="E156" i="2"/>
  <c r="F156" i="2"/>
  <c r="G156" i="2"/>
  <c r="H156" i="2"/>
  <c r="C156" i="2" s="1"/>
  <c r="I156" i="2"/>
  <c r="J156" i="2"/>
  <c r="D156" i="2" s="1"/>
  <c r="K156" i="2"/>
  <c r="B157" i="2"/>
  <c r="E157" i="2"/>
  <c r="F157" i="2"/>
  <c r="G157" i="2"/>
  <c r="H157" i="2"/>
  <c r="C157" i="2" s="1"/>
  <c r="I157" i="2"/>
  <c r="J157" i="2"/>
  <c r="D157" i="2" s="1"/>
  <c r="K157" i="2"/>
  <c r="B158" i="2"/>
  <c r="E158" i="2"/>
  <c r="F158" i="2"/>
  <c r="G158" i="2"/>
  <c r="H158" i="2"/>
  <c r="C158" i="2" s="1"/>
  <c r="I158" i="2"/>
  <c r="J158" i="2"/>
  <c r="D158" i="2" s="1"/>
  <c r="K158" i="2"/>
  <c r="B159" i="2"/>
  <c r="E159" i="2"/>
  <c r="F159" i="2"/>
  <c r="G159" i="2"/>
  <c r="H159" i="2"/>
  <c r="C159" i="2" s="1"/>
  <c r="I159" i="2"/>
  <c r="K159" i="2"/>
  <c r="J159" i="2" s="1"/>
  <c r="D159" i="2" s="1"/>
  <c r="B160" i="2"/>
  <c r="E160" i="2"/>
  <c r="F160" i="2"/>
  <c r="G160" i="2"/>
  <c r="H160" i="2"/>
  <c r="C160" i="2" s="1"/>
  <c r="I160" i="2"/>
  <c r="J160" i="2"/>
  <c r="D160" i="2" s="1"/>
  <c r="K160" i="2"/>
  <c r="B161" i="2"/>
  <c r="D161" i="2"/>
  <c r="E161" i="2"/>
  <c r="F161" i="2"/>
  <c r="G161" i="2"/>
  <c r="H161" i="2"/>
  <c r="C161" i="2" s="1"/>
  <c r="I161" i="2"/>
  <c r="J161" i="2"/>
  <c r="K161" i="2"/>
  <c r="B162" i="2"/>
  <c r="E162" i="2"/>
  <c r="F162" i="2"/>
  <c r="G162" i="2"/>
  <c r="H162" i="2"/>
  <c r="C162" i="2" s="1"/>
  <c r="I162" i="2"/>
  <c r="J162" i="2"/>
  <c r="D162" i="2" s="1"/>
  <c r="K162" i="2"/>
  <c r="B163" i="2"/>
  <c r="C163" i="2"/>
  <c r="E163" i="2"/>
  <c r="F163" i="2"/>
  <c r="G163" i="2"/>
  <c r="H163" i="2"/>
  <c r="I163" i="2"/>
  <c r="K163" i="2"/>
  <c r="J163" i="2" s="1"/>
  <c r="D163" i="2" s="1"/>
  <c r="B164" i="2"/>
  <c r="D164" i="2"/>
  <c r="E164" i="2"/>
  <c r="F164" i="2"/>
  <c r="G164" i="2"/>
  <c r="H164" i="2"/>
  <c r="C164" i="2" s="1"/>
  <c r="I164" i="2"/>
  <c r="J164" i="2"/>
  <c r="K164" i="2"/>
  <c r="B165" i="2"/>
  <c r="E165" i="2"/>
  <c r="F165" i="2"/>
  <c r="G165" i="2"/>
  <c r="H165" i="2"/>
  <c r="C165" i="2" s="1"/>
  <c r="I165" i="2"/>
  <c r="J165" i="2"/>
  <c r="D165" i="2" s="1"/>
  <c r="K165" i="2"/>
  <c r="B166" i="2"/>
  <c r="E166" i="2"/>
  <c r="F166" i="2"/>
  <c r="G166" i="2"/>
  <c r="H166" i="2"/>
  <c r="C166" i="2" s="1"/>
  <c r="I166" i="2"/>
  <c r="J166" i="2"/>
  <c r="D166" i="2" s="1"/>
  <c r="K166" i="2"/>
  <c r="B167" i="2"/>
  <c r="E167" i="2"/>
  <c r="F167" i="2"/>
  <c r="G167" i="2"/>
  <c r="H167" i="2"/>
  <c r="C167" i="2" s="1"/>
  <c r="I167" i="2"/>
  <c r="J167" i="2"/>
  <c r="D167" i="2" s="1"/>
  <c r="K167" i="2"/>
  <c r="B168" i="2"/>
  <c r="E168" i="2"/>
  <c r="F168" i="2"/>
  <c r="G168" i="2"/>
  <c r="H168" i="2"/>
  <c r="C168" i="2" s="1"/>
  <c r="I168" i="2"/>
  <c r="J168" i="2"/>
  <c r="D168" i="2" s="1"/>
  <c r="K168" i="2"/>
  <c r="B169" i="2"/>
  <c r="E169" i="2"/>
  <c r="F169" i="2"/>
  <c r="G169" i="2"/>
  <c r="H169" i="2"/>
  <c r="C169" i="2" s="1"/>
  <c r="I169" i="2"/>
  <c r="J169" i="2"/>
  <c r="D169" i="2" s="1"/>
  <c r="K169" i="2"/>
  <c r="B170" i="2"/>
  <c r="E170" i="2"/>
  <c r="F170" i="2"/>
  <c r="G170" i="2"/>
  <c r="H170" i="2"/>
  <c r="C170" i="2" s="1"/>
  <c r="I170" i="2"/>
  <c r="J170" i="2"/>
  <c r="D170" i="2" s="1"/>
  <c r="K170" i="2"/>
  <c r="B171" i="2"/>
  <c r="E171" i="2"/>
  <c r="F171" i="2"/>
  <c r="G171" i="2"/>
  <c r="H171" i="2"/>
  <c r="C171" i="2" s="1"/>
  <c r="I171" i="2"/>
  <c r="K171" i="2"/>
  <c r="J171" i="2" s="1"/>
  <c r="D171" i="2" s="1"/>
  <c r="B172" i="2"/>
  <c r="E172" i="2"/>
  <c r="F172" i="2"/>
  <c r="G172" i="2"/>
  <c r="H172" i="2"/>
  <c r="C172" i="2" s="1"/>
  <c r="I172" i="2"/>
  <c r="J172" i="2"/>
  <c r="D172" i="2" s="1"/>
  <c r="K172" i="2"/>
  <c r="B173" i="2"/>
  <c r="E173" i="2"/>
  <c r="F173" i="2"/>
  <c r="G173" i="2"/>
  <c r="H173" i="2"/>
  <c r="C173" i="2" s="1"/>
  <c r="I173" i="2"/>
  <c r="J173" i="2"/>
  <c r="D173" i="2" s="1"/>
  <c r="K173" i="2"/>
  <c r="B174" i="2"/>
  <c r="D174" i="2"/>
  <c r="E174" i="2"/>
  <c r="F174" i="2"/>
  <c r="G174" i="2"/>
  <c r="H174" i="2"/>
  <c r="C174" i="2" s="1"/>
  <c r="I174" i="2"/>
  <c r="J174" i="2"/>
  <c r="K174" i="2"/>
  <c r="B175" i="2"/>
  <c r="E175" i="2"/>
  <c r="F175" i="2"/>
  <c r="G175" i="2"/>
  <c r="H175" i="2"/>
  <c r="C175" i="2" s="1"/>
  <c r="I175" i="2"/>
  <c r="J175" i="2"/>
  <c r="D175" i="2" s="1"/>
  <c r="K175" i="2"/>
  <c r="B176" i="2"/>
  <c r="E176" i="2"/>
  <c r="F176" i="2"/>
  <c r="G176" i="2"/>
  <c r="H176" i="2"/>
  <c r="C176" i="2" s="1"/>
  <c r="I176" i="2"/>
  <c r="J176" i="2"/>
  <c r="D176" i="2" s="1"/>
  <c r="K176" i="2"/>
  <c r="B177" i="2"/>
  <c r="E177" i="2"/>
  <c r="F177" i="2"/>
  <c r="G177" i="2"/>
  <c r="H177" i="2"/>
  <c r="C177" i="2" s="1"/>
  <c r="I177" i="2"/>
  <c r="J177" i="2"/>
  <c r="D177" i="2" s="1"/>
  <c r="K177" i="2"/>
  <c r="B178" i="2"/>
  <c r="E178" i="2"/>
  <c r="F178" i="2"/>
  <c r="G178" i="2"/>
  <c r="H178" i="2"/>
  <c r="C178" i="2" s="1"/>
  <c r="I178" i="2"/>
  <c r="J178" i="2"/>
  <c r="D178" i="2" s="1"/>
  <c r="K178" i="2"/>
  <c r="B179" i="2"/>
  <c r="E179" i="2"/>
  <c r="F179" i="2"/>
  <c r="G179" i="2"/>
  <c r="H179" i="2"/>
  <c r="C179" i="2" s="1"/>
  <c r="I179" i="2"/>
  <c r="K179" i="2"/>
  <c r="J179" i="2" s="1"/>
  <c r="D179" i="2" s="1"/>
  <c r="B180" i="2"/>
  <c r="E180" i="2"/>
  <c r="F180" i="2"/>
  <c r="G180" i="2"/>
  <c r="H180" i="2"/>
  <c r="C180" i="2" s="1"/>
  <c r="I180" i="2"/>
  <c r="J180" i="2"/>
  <c r="D180" i="2" s="1"/>
  <c r="K180" i="2"/>
  <c r="B181" i="2"/>
  <c r="E181" i="2"/>
  <c r="F181" i="2"/>
  <c r="G181" i="2"/>
  <c r="H181" i="2"/>
  <c r="C181" i="2" s="1"/>
  <c r="I181" i="2"/>
  <c r="J181" i="2"/>
  <c r="D181" i="2" s="1"/>
  <c r="K181" i="2"/>
  <c r="B182" i="2"/>
  <c r="E182" i="2"/>
  <c r="F182" i="2"/>
  <c r="G182" i="2"/>
  <c r="H182" i="2"/>
  <c r="C182" i="2" s="1"/>
  <c r="I182" i="2"/>
  <c r="J182" i="2"/>
  <c r="D182" i="2" s="1"/>
  <c r="K182" i="2"/>
  <c r="B183" i="2"/>
  <c r="D183" i="2"/>
  <c r="E183" i="2"/>
  <c r="F183" i="2"/>
  <c r="G183" i="2"/>
  <c r="H183" i="2"/>
  <c r="C183" i="2" s="1"/>
  <c r="I183" i="2"/>
  <c r="J183" i="2"/>
  <c r="K183" i="2"/>
  <c r="B184" i="2"/>
  <c r="E184" i="2"/>
  <c r="F184" i="2"/>
  <c r="G184" i="2"/>
  <c r="H184" i="2"/>
  <c r="C184" i="2" s="1"/>
  <c r="I184" i="2"/>
  <c r="J184" i="2"/>
  <c r="D184" i="2" s="1"/>
  <c r="K184" i="2"/>
  <c r="B185" i="2"/>
  <c r="E185" i="2"/>
  <c r="F185" i="2"/>
  <c r="G185" i="2"/>
  <c r="H185" i="2"/>
  <c r="C185" i="2" s="1"/>
  <c r="I185" i="2"/>
  <c r="J185" i="2"/>
  <c r="D185" i="2" s="1"/>
  <c r="K185" i="2"/>
  <c r="B186" i="2"/>
  <c r="E186" i="2"/>
  <c r="F186" i="2"/>
  <c r="G186" i="2"/>
  <c r="H186" i="2"/>
  <c r="C186" i="2" s="1"/>
  <c r="I186" i="2"/>
  <c r="J186" i="2"/>
  <c r="D186" i="2" s="1"/>
  <c r="K186" i="2"/>
  <c r="B187" i="2"/>
  <c r="E187" i="2"/>
  <c r="F187" i="2"/>
  <c r="G187" i="2"/>
  <c r="H187" i="2"/>
  <c r="C187" i="2" s="1"/>
  <c r="I187" i="2"/>
  <c r="K187" i="2"/>
  <c r="J187" i="2" s="1"/>
  <c r="D187" i="2" s="1"/>
  <c r="B188" i="2"/>
  <c r="E188" i="2"/>
  <c r="F188" i="2"/>
  <c r="G188" i="2"/>
  <c r="H188" i="2"/>
  <c r="C188" i="2" s="1"/>
  <c r="I188" i="2"/>
  <c r="J188" i="2"/>
  <c r="D188" i="2" s="1"/>
  <c r="K188" i="2"/>
  <c r="B189" i="2"/>
  <c r="E189" i="2"/>
  <c r="F189" i="2"/>
  <c r="G189" i="2"/>
  <c r="H189" i="2"/>
  <c r="C189" i="2" s="1"/>
  <c r="I189" i="2"/>
  <c r="J189" i="2"/>
  <c r="D189" i="2" s="1"/>
  <c r="K189" i="2"/>
  <c r="B190" i="2"/>
  <c r="E190" i="2"/>
  <c r="F190" i="2"/>
  <c r="G190" i="2"/>
  <c r="H190" i="2"/>
  <c r="C190" i="2" s="1"/>
  <c r="I190" i="2"/>
  <c r="J190" i="2"/>
  <c r="D190" i="2" s="1"/>
  <c r="K190" i="2"/>
  <c r="B191" i="2"/>
  <c r="E191" i="2"/>
  <c r="F191" i="2"/>
  <c r="G191" i="2"/>
  <c r="H191" i="2"/>
  <c r="C191" i="2" s="1"/>
  <c r="I191" i="2"/>
  <c r="J191" i="2"/>
  <c r="D191" i="2" s="1"/>
  <c r="K191" i="2"/>
  <c r="B192" i="2"/>
  <c r="E192" i="2"/>
  <c r="F192" i="2"/>
  <c r="G192" i="2"/>
  <c r="H192" i="2"/>
  <c r="C192" i="2" s="1"/>
  <c r="I192" i="2"/>
  <c r="J192" i="2"/>
  <c r="D192" i="2" s="1"/>
  <c r="K192" i="2"/>
  <c r="B193" i="2"/>
  <c r="E193" i="2"/>
  <c r="F193" i="2"/>
  <c r="G193" i="2"/>
  <c r="H193" i="2"/>
  <c r="C193" i="2" s="1"/>
  <c r="I193" i="2"/>
  <c r="J193" i="2"/>
  <c r="D193" i="2" s="1"/>
  <c r="K193" i="2"/>
  <c r="B194" i="2"/>
  <c r="E194" i="2"/>
  <c r="F194" i="2"/>
  <c r="G194" i="2"/>
  <c r="H194" i="2"/>
  <c r="C194" i="2" s="1"/>
  <c r="I194" i="2"/>
  <c r="J194" i="2"/>
  <c r="D194" i="2" s="1"/>
  <c r="K194" i="2"/>
  <c r="B195" i="2"/>
  <c r="E195" i="2"/>
  <c r="F195" i="2"/>
  <c r="G195" i="2"/>
  <c r="H195" i="2"/>
  <c r="C195" i="2" s="1"/>
  <c r="I195" i="2"/>
  <c r="K195" i="2"/>
  <c r="J195" i="2" s="1"/>
  <c r="D195" i="2" s="1"/>
  <c r="B196" i="2"/>
  <c r="E196" i="2"/>
  <c r="F196" i="2"/>
  <c r="G196" i="2"/>
  <c r="H196" i="2"/>
  <c r="C196" i="2" s="1"/>
  <c r="I196" i="2"/>
  <c r="J196" i="2"/>
  <c r="D196" i="2" s="1"/>
  <c r="K196" i="2"/>
  <c r="B197" i="2"/>
  <c r="E197" i="2"/>
  <c r="F197" i="2"/>
  <c r="G197" i="2"/>
  <c r="H197" i="2"/>
  <c r="C197" i="2" s="1"/>
  <c r="I197" i="2"/>
  <c r="J197" i="2"/>
  <c r="D197" i="2" s="1"/>
  <c r="K197" i="2"/>
  <c r="B198" i="2"/>
  <c r="E198" i="2"/>
  <c r="F198" i="2"/>
  <c r="G198" i="2"/>
  <c r="H198" i="2"/>
  <c r="C198" i="2" s="1"/>
  <c r="I198" i="2"/>
  <c r="J198" i="2"/>
  <c r="D198" i="2" s="1"/>
  <c r="K198" i="2"/>
  <c r="B199" i="2"/>
  <c r="E199" i="2"/>
  <c r="F199" i="2"/>
  <c r="G199" i="2"/>
  <c r="H199" i="2"/>
  <c r="C199" i="2" s="1"/>
  <c r="I199" i="2"/>
  <c r="J199" i="2"/>
  <c r="D199" i="2" s="1"/>
  <c r="K199" i="2"/>
  <c r="B200" i="2"/>
  <c r="E200" i="2"/>
  <c r="F200" i="2"/>
  <c r="G200" i="2"/>
  <c r="H200" i="2"/>
  <c r="C200" i="2" s="1"/>
  <c r="I200" i="2"/>
  <c r="J200" i="2"/>
  <c r="D200" i="2" s="1"/>
  <c r="K200" i="2"/>
  <c r="B201" i="2"/>
  <c r="E201" i="2"/>
  <c r="F201" i="2"/>
  <c r="G201" i="2"/>
  <c r="H201" i="2"/>
  <c r="C201" i="2" s="1"/>
  <c r="I201" i="2"/>
  <c r="J201" i="2"/>
  <c r="D201" i="2" s="1"/>
  <c r="K201" i="2"/>
  <c r="B202" i="2"/>
  <c r="E202" i="2"/>
  <c r="F202" i="2"/>
  <c r="G202" i="2"/>
  <c r="H202" i="2"/>
  <c r="C202" i="2" s="1"/>
  <c r="I202" i="2"/>
  <c r="J202" i="2"/>
  <c r="D202" i="2" s="1"/>
  <c r="K202" i="2"/>
  <c r="B203" i="2"/>
  <c r="E203" i="2"/>
  <c r="F203" i="2"/>
  <c r="G203" i="2"/>
  <c r="H203" i="2"/>
  <c r="C203" i="2" s="1"/>
  <c r="I203" i="2"/>
  <c r="K203" i="2"/>
  <c r="J203" i="2" s="1"/>
  <c r="D203" i="2" s="1"/>
  <c r="B204" i="2"/>
  <c r="E204" i="2"/>
  <c r="F204" i="2"/>
  <c r="G204" i="2"/>
  <c r="H204" i="2"/>
  <c r="C204" i="2" s="1"/>
  <c r="I204" i="2"/>
  <c r="J204" i="2"/>
  <c r="D204" i="2" s="1"/>
  <c r="K204" i="2"/>
  <c r="B205" i="2"/>
  <c r="E205" i="2"/>
  <c r="F205" i="2"/>
  <c r="G205" i="2"/>
  <c r="H205" i="2"/>
  <c r="C205" i="2" s="1"/>
  <c r="I205" i="2"/>
  <c r="J205" i="2"/>
  <c r="D205" i="2" s="1"/>
  <c r="K205" i="2"/>
  <c r="B206" i="2"/>
  <c r="E206" i="2"/>
  <c r="F206" i="2"/>
  <c r="G206" i="2"/>
  <c r="H206" i="2"/>
  <c r="C206" i="2" s="1"/>
  <c r="I206" i="2"/>
  <c r="J206" i="2"/>
  <c r="D206" i="2" s="1"/>
  <c r="K206" i="2"/>
  <c r="B207" i="2"/>
  <c r="E207" i="2"/>
  <c r="F207" i="2"/>
  <c r="G207" i="2"/>
  <c r="H207" i="2"/>
  <c r="C207" i="2" s="1"/>
  <c r="I207" i="2"/>
  <c r="J207" i="2"/>
  <c r="D207" i="2" s="1"/>
  <c r="K207" i="2"/>
  <c r="B208" i="2"/>
  <c r="E208" i="2"/>
  <c r="F208" i="2"/>
  <c r="G208" i="2"/>
  <c r="H208" i="2"/>
  <c r="C208" i="2" s="1"/>
  <c r="I208" i="2"/>
  <c r="J208" i="2"/>
  <c r="D208" i="2" s="1"/>
  <c r="K208" i="2"/>
  <c r="B209" i="2"/>
  <c r="E209" i="2"/>
  <c r="F209" i="2"/>
  <c r="G209" i="2"/>
  <c r="H209" i="2"/>
  <c r="C209" i="2" s="1"/>
  <c r="I209" i="2"/>
  <c r="J209" i="2"/>
  <c r="D209" i="2" s="1"/>
  <c r="K209" i="2"/>
  <c r="B210" i="2"/>
  <c r="E210" i="2"/>
  <c r="F210" i="2"/>
  <c r="G210" i="2"/>
  <c r="H210" i="2"/>
  <c r="C210" i="2" s="1"/>
  <c r="I210" i="2"/>
  <c r="J210" i="2"/>
  <c r="D210" i="2" s="1"/>
  <c r="K210" i="2"/>
  <c r="B211" i="2"/>
  <c r="E211" i="2"/>
  <c r="F211" i="2"/>
  <c r="G211" i="2"/>
  <c r="H211" i="2"/>
  <c r="C211" i="2" s="1"/>
  <c r="I211" i="2"/>
  <c r="K211" i="2"/>
  <c r="J211" i="2" s="1"/>
  <c r="D211" i="2" s="1"/>
  <c r="B212" i="2"/>
  <c r="E212" i="2"/>
  <c r="F212" i="2"/>
  <c r="G212" i="2"/>
  <c r="H212" i="2"/>
  <c r="C212" i="2" s="1"/>
  <c r="I212" i="2"/>
  <c r="J212" i="2"/>
  <c r="D212" i="2" s="1"/>
  <c r="K212" i="2"/>
  <c r="B213" i="2"/>
  <c r="E213" i="2"/>
  <c r="F213" i="2"/>
  <c r="G213" i="2"/>
  <c r="H213" i="2"/>
  <c r="C213" i="2" s="1"/>
  <c r="I213" i="2"/>
  <c r="J213" i="2"/>
  <c r="D213" i="2" s="1"/>
  <c r="K213" i="2"/>
  <c r="B214" i="2"/>
  <c r="E214" i="2"/>
  <c r="F214" i="2"/>
  <c r="G214" i="2"/>
  <c r="H214" i="2"/>
  <c r="C214" i="2" s="1"/>
  <c r="I214" i="2"/>
  <c r="J214" i="2"/>
  <c r="D214" i="2" s="1"/>
  <c r="K214" i="2"/>
  <c r="B215" i="2"/>
  <c r="E215" i="2"/>
  <c r="F215" i="2"/>
  <c r="G215" i="2"/>
  <c r="H215" i="2"/>
  <c r="C215" i="2" s="1"/>
  <c r="I215" i="2"/>
  <c r="J215" i="2"/>
  <c r="D215" i="2" s="1"/>
  <c r="K215" i="2"/>
  <c r="B216" i="2"/>
  <c r="E216" i="2"/>
  <c r="F216" i="2"/>
  <c r="G216" i="2"/>
  <c r="H216" i="2"/>
  <c r="C216" i="2" s="1"/>
  <c r="I216" i="2"/>
  <c r="J216" i="2"/>
  <c r="D216" i="2" s="1"/>
  <c r="K216" i="2"/>
  <c r="B217" i="2"/>
  <c r="E217" i="2"/>
  <c r="F217" i="2"/>
  <c r="G217" i="2"/>
  <c r="H217" i="2"/>
  <c r="C217" i="2" s="1"/>
  <c r="I217" i="2"/>
  <c r="J217" i="2"/>
  <c r="D217" i="2" s="1"/>
  <c r="K217" i="2"/>
  <c r="B218" i="2"/>
  <c r="E218" i="2"/>
  <c r="F218" i="2"/>
  <c r="G218" i="2"/>
  <c r="H218" i="2"/>
  <c r="C218" i="2" s="1"/>
  <c r="I218" i="2"/>
  <c r="J218" i="2"/>
  <c r="D218" i="2" s="1"/>
  <c r="K218" i="2"/>
  <c r="B219" i="2"/>
  <c r="E219" i="2"/>
  <c r="F219" i="2"/>
  <c r="G219" i="2"/>
  <c r="H219" i="2"/>
  <c r="C219" i="2" s="1"/>
  <c r="I219" i="2"/>
  <c r="K219" i="2"/>
  <c r="J219" i="2" s="1"/>
  <c r="D219" i="2" s="1"/>
  <c r="B220" i="2"/>
  <c r="E220" i="2"/>
  <c r="F220" i="2"/>
  <c r="G220" i="2"/>
  <c r="H220" i="2"/>
  <c r="C220" i="2" s="1"/>
  <c r="I220" i="2"/>
  <c r="J220" i="2"/>
  <c r="D220" i="2" s="1"/>
  <c r="K220" i="2"/>
  <c r="B221" i="2"/>
  <c r="E221" i="2"/>
  <c r="F221" i="2"/>
  <c r="G221" i="2"/>
  <c r="H221" i="2"/>
  <c r="C221" i="2" s="1"/>
  <c r="I221" i="2"/>
  <c r="J221" i="2"/>
  <c r="D221" i="2" s="1"/>
  <c r="K221" i="2"/>
  <c r="B222" i="2"/>
  <c r="E222" i="2"/>
  <c r="F222" i="2"/>
  <c r="G222" i="2"/>
  <c r="H222" i="2"/>
  <c r="C222" i="2" s="1"/>
  <c r="I222" i="2"/>
  <c r="J222" i="2"/>
  <c r="D222" i="2" s="1"/>
  <c r="K222" i="2"/>
  <c r="B223" i="2"/>
  <c r="E223" i="2"/>
  <c r="F223" i="2"/>
  <c r="G223" i="2"/>
  <c r="H223" i="2"/>
  <c r="C223" i="2" s="1"/>
  <c r="I223" i="2"/>
  <c r="J223" i="2"/>
  <c r="D223" i="2" s="1"/>
  <c r="K223" i="2"/>
  <c r="B224" i="2"/>
  <c r="E224" i="2"/>
  <c r="F224" i="2"/>
  <c r="G224" i="2"/>
  <c r="H224" i="2"/>
  <c r="C224" i="2" s="1"/>
  <c r="I224" i="2"/>
  <c r="J224" i="2"/>
  <c r="D224" i="2" s="1"/>
  <c r="K224" i="2"/>
  <c r="B225" i="2"/>
  <c r="E225" i="2"/>
  <c r="F225" i="2"/>
  <c r="G225" i="2"/>
  <c r="H225" i="2"/>
  <c r="C225" i="2" s="1"/>
  <c r="I225" i="2"/>
  <c r="J225" i="2"/>
  <c r="D225" i="2" s="1"/>
  <c r="K225" i="2"/>
  <c r="B226" i="2"/>
  <c r="E226" i="2"/>
  <c r="F226" i="2"/>
  <c r="G226" i="2"/>
  <c r="H226" i="2"/>
  <c r="C226" i="2" s="1"/>
  <c r="I226" i="2"/>
  <c r="J226" i="2"/>
  <c r="D226" i="2" s="1"/>
  <c r="K226" i="2"/>
  <c r="B227" i="2"/>
  <c r="E227" i="2"/>
  <c r="F227" i="2"/>
  <c r="G227" i="2"/>
  <c r="H227" i="2"/>
  <c r="C227" i="2" s="1"/>
  <c r="I227" i="2"/>
  <c r="K227" i="2"/>
  <c r="J227" i="2" s="1"/>
  <c r="D227" i="2" s="1"/>
  <c r="B228" i="2"/>
  <c r="E228" i="2"/>
  <c r="F228" i="2"/>
  <c r="G228" i="2"/>
  <c r="H228" i="2"/>
  <c r="C228" i="2" s="1"/>
  <c r="I228" i="2"/>
  <c r="J228" i="2"/>
  <c r="D228" i="2" s="1"/>
  <c r="K228" i="2"/>
  <c r="B229" i="2"/>
  <c r="E229" i="2"/>
  <c r="F229" i="2"/>
  <c r="G229" i="2"/>
  <c r="H229" i="2"/>
  <c r="C229" i="2" s="1"/>
  <c r="I229" i="2"/>
  <c r="J229" i="2"/>
  <c r="D229" i="2" s="1"/>
  <c r="K229" i="2"/>
  <c r="B230" i="2"/>
  <c r="E230" i="2"/>
  <c r="F230" i="2"/>
  <c r="G230" i="2"/>
  <c r="H230" i="2"/>
  <c r="C230" i="2" s="1"/>
  <c r="I230" i="2"/>
  <c r="J230" i="2"/>
  <c r="D230" i="2" s="1"/>
  <c r="K230" i="2"/>
  <c r="B231" i="2"/>
  <c r="E231" i="2"/>
  <c r="F231" i="2"/>
  <c r="G231" i="2"/>
  <c r="H231" i="2"/>
  <c r="C231" i="2" s="1"/>
  <c r="I231" i="2"/>
  <c r="J231" i="2"/>
  <c r="D231" i="2" s="1"/>
  <c r="K231" i="2"/>
  <c r="B232" i="2"/>
  <c r="E232" i="2"/>
  <c r="F232" i="2"/>
  <c r="G232" i="2"/>
  <c r="H232" i="2"/>
  <c r="C232" i="2" s="1"/>
  <c r="I232" i="2"/>
  <c r="J232" i="2"/>
  <c r="D232" i="2" s="1"/>
  <c r="K232" i="2"/>
  <c r="B233" i="2"/>
  <c r="E233" i="2"/>
  <c r="F233" i="2"/>
  <c r="G233" i="2"/>
  <c r="H233" i="2"/>
  <c r="C233" i="2" s="1"/>
  <c r="I233" i="2"/>
  <c r="J233" i="2"/>
  <c r="D233" i="2" s="1"/>
  <c r="K233" i="2"/>
  <c r="B234" i="2"/>
  <c r="E234" i="2"/>
  <c r="F234" i="2"/>
  <c r="G234" i="2"/>
  <c r="H234" i="2"/>
  <c r="C234" i="2" s="1"/>
  <c r="I234" i="2"/>
  <c r="J234" i="2"/>
  <c r="D234" i="2" s="1"/>
  <c r="K234" i="2"/>
  <c r="B235" i="2"/>
  <c r="E235" i="2"/>
  <c r="F235" i="2"/>
  <c r="G235" i="2"/>
  <c r="H235" i="2"/>
  <c r="C235" i="2" s="1"/>
  <c r="I235" i="2"/>
  <c r="K235" i="2"/>
  <c r="J235" i="2" s="1"/>
  <c r="D235" i="2" s="1"/>
  <c r="B236" i="2"/>
  <c r="E236" i="2"/>
  <c r="F236" i="2"/>
  <c r="G236" i="2"/>
  <c r="H236" i="2"/>
  <c r="C236" i="2" s="1"/>
  <c r="I236" i="2"/>
  <c r="J236" i="2"/>
  <c r="D236" i="2" s="1"/>
  <c r="K236" i="2"/>
  <c r="B237" i="2"/>
  <c r="E237" i="2"/>
  <c r="F237" i="2"/>
  <c r="G237" i="2"/>
  <c r="H237" i="2"/>
  <c r="C237" i="2" s="1"/>
  <c r="I237" i="2"/>
  <c r="J237" i="2"/>
  <c r="D237" i="2" s="1"/>
  <c r="K237" i="2"/>
  <c r="B238" i="2"/>
  <c r="E238" i="2"/>
  <c r="F238" i="2"/>
  <c r="G238" i="2"/>
  <c r="H238" i="2"/>
  <c r="C238" i="2" s="1"/>
  <c r="I238" i="2"/>
  <c r="J238" i="2"/>
  <c r="D238" i="2" s="1"/>
  <c r="K238" i="2"/>
  <c r="B239" i="2"/>
  <c r="E239" i="2"/>
  <c r="F239" i="2"/>
  <c r="G239" i="2"/>
  <c r="H239" i="2"/>
  <c r="C239" i="2" s="1"/>
  <c r="I239" i="2"/>
  <c r="J239" i="2"/>
  <c r="D239" i="2" s="1"/>
  <c r="K239" i="2"/>
  <c r="B240" i="2"/>
  <c r="D240" i="2"/>
  <c r="E240" i="2"/>
  <c r="F240" i="2"/>
  <c r="G240" i="2"/>
  <c r="H240" i="2"/>
  <c r="C240" i="2" s="1"/>
  <c r="I240" i="2"/>
  <c r="J240" i="2"/>
  <c r="K240" i="2"/>
  <c r="B241" i="2"/>
  <c r="E241" i="2"/>
  <c r="F241" i="2"/>
  <c r="G241" i="2"/>
  <c r="H241" i="2"/>
  <c r="C241" i="2" s="1"/>
  <c r="I241" i="2"/>
  <c r="J241" i="2"/>
  <c r="D241" i="2" s="1"/>
  <c r="K241" i="2"/>
  <c r="B242" i="2"/>
  <c r="E242" i="2"/>
  <c r="F242" i="2"/>
  <c r="G242" i="2"/>
  <c r="H242" i="2"/>
  <c r="C242" i="2" s="1"/>
  <c r="I242" i="2"/>
  <c r="J242" i="2"/>
  <c r="D242" i="2" s="1"/>
  <c r="K242" i="2"/>
  <c r="B243" i="2"/>
  <c r="E243" i="2"/>
  <c r="F243" i="2"/>
  <c r="G243" i="2"/>
  <c r="H243" i="2"/>
  <c r="C243" i="2" s="1"/>
  <c r="I243" i="2"/>
  <c r="K243" i="2"/>
  <c r="J243" i="2" s="1"/>
  <c r="D243" i="2" s="1"/>
  <c r="B244" i="2"/>
  <c r="E244" i="2"/>
  <c r="F244" i="2"/>
  <c r="G244" i="2"/>
  <c r="H244" i="2"/>
  <c r="C244" i="2" s="1"/>
  <c r="I244" i="2"/>
  <c r="J244" i="2"/>
  <c r="D244" i="2" s="1"/>
  <c r="K244" i="2"/>
  <c r="B245" i="2"/>
  <c r="E245" i="2"/>
  <c r="F245" i="2"/>
  <c r="G245" i="2"/>
  <c r="H245" i="2"/>
  <c r="C245" i="2" s="1"/>
  <c r="I245" i="2"/>
  <c r="J245" i="2"/>
  <c r="D245" i="2" s="1"/>
  <c r="K245" i="2"/>
  <c r="B246" i="2"/>
  <c r="E246" i="2"/>
  <c r="F246" i="2"/>
  <c r="G246" i="2"/>
  <c r="H246" i="2"/>
  <c r="C246" i="2" s="1"/>
  <c r="I246" i="2"/>
  <c r="J246" i="2"/>
  <c r="D246" i="2" s="1"/>
  <c r="K246" i="2"/>
  <c r="B247" i="2"/>
  <c r="E247" i="2"/>
  <c r="F247" i="2"/>
  <c r="G247" i="2"/>
  <c r="H247" i="2"/>
  <c r="C247" i="2" s="1"/>
  <c r="I247" i="2"/>
  <c r="J247" i="2"/>
  <c r="D247" i="2" s="1"/>
  <c r="K247" i="2"/>
  <c r="B248" i="2"/>
  <c r="E248" i="2"/>
  <c r="F248" i="2"/>
  <c r="G248" i="2"/>
  <c r="H248" i="2"/>
  <c r="C248" i="2" s="1"/>
  <c r="I248" i="2"/>
  <c r="J248" i="2"/>
  <c r="D248" i="2" s="1"/>
  <c r="K248" i="2"/>
  <c r="B249" i="2"/>
  <c r="E249" i="2"/>
  <c r="F249" i="2"/>
  <c r="G249" i="2"/>
  <c r="H249" i="2"/>
  <c r="C249" i="2" s="1"/>
  <c r="I249" i="2"/>
  <c r="J249" i="2"/>
  <c r="D249" i="2" s="1"/>
  <c r="K249" i="2"/>
  <c r="B250" i="2"/>
  <c r="E250" i="2"/>
  <c r="F250" i="2"/>
  <c r="G250" i="2"/>
  <c r="H250" i="2"/>
  <c r="C250" i="2" s="1"/>
  <c r="I250" i="2"/>
  <c r="J250" i="2"/>
  <c r="D250" i="2" s="1"/>
  <c r="K250" i="2"/>
  <c r="B251" i="2"/>
  <c r="E251" i="2"/>
  <c r="F251" i="2"/>
  <c r="G251" i="2"/>
  <c r="H251" i="2"/>
  <c r="C251" i="2" s="1"/>
  <c r="I251" i="2"/>
  <c r="K251" i="2"/>
  <c r="J251" i="2" s="1"/>
  <c r="D251" i="2" s="1"/>
  <c r="B252" i="2"/>
  <c r="E252" i="2"/>
  <c r="F252" i="2"/>
  <c r="G252" i="2"/>
  <c r="H252" i="2"/>
  <c r="C252" i="2" s="1"/>
  <c r="I252" i="2"/>
  <c r="J252" i="2"/>
  <c r="D252" i="2" s="1"/>
  <c r="K252" i="2"/>
  <c r="B253" i="2"/>
  <c r="E253" i="2"/>
  <c r="F253" i="2"/>
  <c r="G253" i="2"/>
  <c r="H253" i="2"/>
  <c r="C253" i="2" s="1"/>
  <c r="I253" i="2"/>
  <c r="J253" i="2"/>
  <c r="D253" i="2" s="1"/>
  <c r="K253" i="2"/>
  <c r="B254" i="2"/>
  <c r="E254" i="2"/>
  <c r="F254" i="2"/>
  <c r="G254" i="2"/>
  <c r="H254" i="2"/>
  <c r="C254" i="2" s="1"/>
  <c r="I254" i="2"/>
  <c r="J254" i="2"/>
  <c r="D254" i="2" s="1"/>
  <c r="K254" i="2"/>
  <c r="B255" i="2"/>
  <c r="E255" i="2"/>
  <c r="F255" i="2"/>
  <c r="G255" i="2"/>
  <c r="H255" i="2"/>
  <c r="C255" i="2" s="1"/>
  <c r="I255" i="2"/>
  <c r="J255" i="2"/>
  <c r="D255" i="2" s="1"/>
  <c r="K255" i="2"/>
  <c r="B256" i="2"/>
  <c r="E256" i="2"/>
  <c r="F256" i="2"/>
  <c r="G256" i="2"/>
  <c r="H256" i="2"/>
  <c r="C256" i="2" s="1"/>
  <c r="I256" i="2"/>
  <c r="J256" i="2"/>
  <c r="D256" i="2" s="1"/>
  <c r="K256" i="2"/>
  <c r="B257" i="2"/>
  <c r="E257" i="2"/>
  <c r="F257" i="2"/>
  <c r="G257" i="2"/>
  <c r="H257" i="2"/>
  <c r="C257" i="2" s="1"/>
  <c r="I257" i="2"/>
  <c r="J257" i="2"/>
  <c r="D257" i="2" s="1"/>
  <c r="K257" i="2"/>
  <c r="B258" i="2"/>
  <c r="E258" i="2"/>
  <c r="F258" i="2"/>
  <c r="G258" i="2"/>
  <c r="H258" i="2"/>
  <c r="C258" i="2" s="1"/>
  <c r="I258" i="2"/>
  <c r="J258" i="2"/>
  <c r="D258" i="2" s="1"/>
  <c r="K258" i="2"/>
  <c r="B259" i="2"/>
  <c r="E259" i="2"/>
  <c r="F259" i="2"/>
  <c r="G259" i="2"/>
  <c r="H259" i="2"/>
  <c r="C259" i="2" s="1"/>
  <c r="I259" i="2"/>
  <c r="K259" i="2"/>
  <c r="J259" i="2" s="1"/>
  <c r="D259" i="2" s="1"/>
  <c r="B260" i="2"/>
  <c r="E260" i="2"/>
  <c r="F260" i="2"/>
  <c r="G260" i="2"/>
  <c r="H260" i="2"/>
  <c r="C260" i="2" s="1"/>
  <c r="I260" i="2"/>
  <c r="J260" i="2"/>
  <c r="D260" i="2" s="1"/>
  <c r="K260" i="2"/>
  <c r="B261" i="2"/>
  <c r="E261" i="2"/>
  <c r="F261" i="2"/>
  <c r="G261" i="2"/>
  <c r="H261" i="2"/>
  <c r="C261" i="2" s="1"/>
  <c r="I261" i="2"/>
  <c r="J261" i="2"/>
  <c r="D261" i="2" s="1"/>
  <c r="K261" i="2"/>
  <c r="B262" i="2"/>
  <c r="E262" i="2"/>
  <c r="F262" i="2"/>
  <c r="G262" i="2"/>
  <c r="H262" i="2"/>
  <c r="C262" i="2" s="1"/>
  <c r="I262" i="2"/>
  <c r="J262" i="2"/>
  <c r="D262" i="2" s="1"/>
  <c r="K262" i="2"/>
  <c r="B263" i="2"/>
  <c r="E263" i="2"/>
  <c r="F263" i="2"/>
  <c r="G263" i="2"/>
  <c r="H263" i="2"/>
  <c r="C263" i="2" s="1"/>
  <c r="I263" i="2"/>
  <c r="J263" i="2"/>
  <c r="D263" i="2" s="1"/>
  <c r="K263" i="2"/>
  <c r="B264" i="2"/>
  <c r="E264" i="2"/>
  <c r="F264" i="2"/>
  <c r="G264" i="2"/>
  <c r="H264" i="2"/>
  <c r="C264" i="2" s="1"/>
  <c r="I264" i="2"/>
  <c r="J264" i="2"/>
  <c r="D264" i="2" s="1"/>
  <c r="K264" i="2"/>
  <c r="B265" i="2"/>
  <c r="E265" i="2"/>
  <c r="F265" i="2"/>
  <c r="G265" i="2"/>
  <c r="H265" i="2"/>
  <c r="C265" i="2" s="1"/>
  <c r="I265" i="2"/>
  <c r="J265" i="2"/>
  <c r="D265" i="2" s="1"/>
  <c r="K265" i="2"/>
  <c r="B266" i="2"/>
  <c r="E266" i="2"/>
  <c r="F266" i="2"/>
  <c r="G266" i="2"/>
  <c r="H266" i="2"/>
  <c r="C266" i="2" s="1"/>
  <c r="I266" i="2"/>
  <c r="J266" i="2"/>
  <c r="D266" i="2" s="1"/>
  <c r="K266" i="2"/>
  <c r="B267" i="2"/>
  <c r="E267" i="2"/>
  <c r="F267" i="2"/>
  <c r="G267" i="2"/>
  <c r="H267" i="2"/>
  <c r="C267" i="2" s="1"/>
  <c r="I267" i="2"/>
  <c r="K267" i="2"/>
  <c r="J267" i="2" s="1"/>
  <c r="D267" i="2" s="1"/>
  <c r="B268" i="2"/>
  <c r="E268" i="2"/>
  <c r="F268" i="2"/>
  <c r="G268" i="2"/>
  <c r="H268" i="2"/>
  <c r="C268" i="2" s="1"/>
  <c r="I268" i="2"/>
  <c r="J268" i="2"/>
  <c r="D268" i="2" s="1"/>
  <c r="K268" i="2"/>
  <c r="B269" i="2"/>
  <c r="E269" i="2"/>
  <c r="F269" i="2"/>
  <c r="G269" i="2"/>
  <c r="H269" i="2"/>
  <c r="C269" i="2" s="1"/>
  <c r="I269" i="2"/>
  <c r="J269" i="2"/>
  <c r="D269" i="2" s="1"/>
  <c r="K269" i="2"/>
  <c r="B270" i="2"/>
  <c r="D270" i="2"/>
  <c r="E270" i="2"/>
  <c r="F270" i="2"/>
  <c r="G270" i="2"/>
  <c r="H270" i="2"/>
  <c r="C270" i="2" s="1"/>
  <c r="I270" i="2"/>
  <c r="J270" i="2"/>
  <c r="K270" i="2"/>
  <c r="B271" i="2"/>
  <c r="E271" i="2"/>
  <c r="F271" i="2"/>
  <c r="G271" i="2"/>
  <c r="H271" i="2"/>
  <c r="C271" i="2" s="1"/>
  <c r="I271" i="2"/>
  <c r="J271" i="2"/>
  <c r="D271" i="2" s="1"/>
  <c r="K271" i="2"/>
  <c r="B272" i="2"/>
  <c r="E272" i="2"/>
  <c r="F272" i="2"/>
  <c r="G272" i="2"/>
  <c r="H272" i="2"/>
  <c r="C272" i="2" s="1"/>
  <c r="I272" i="2"/>
  <c r="J272" i="2"/>
  <c r="D272" i="2" s="1"/>
  <c r="K272" i="2"/>
  <c r="B273" i="2"/>
  <c r="E273" i="2"/>
  <c r="F273" i="2"/>
  <c r="G273" i="2"/>
  <c r="H273" i="2"/>
  <c r="C273" i="2" s="1"/>
  <c r="I273" i="2"/>
  <c r="J273" i="2"/>
  <c r="D273" i="2" s="1"/>
  <c r="K273" i="2"/>
  <c r="B274" i="2"/>
  <c r="E274" i="2"/>
  <c r="F274" i="2"/>
  <c r="G274" i="2"/>
  <c r="H274" i="2"/>
  <c r="C274" i="2" s="1"/>
  <c r="I274" i="2"/>
  <c r="J274" i="2"/>
  <c r="D274" i="2" s="1"/>
  <c r="K274" i="2"/>
  <c r="B275" i="2"/>
  <c r="E275" i="2"/>
  <c r="F275" i="2"/>
  <c r="G275" i="2"/>
  <c r="H275" i="2"/>
  <c r="C275" i="2" s="1"/>
  <c r="I275" i="2"/>
  <c r="K275" i="2"/>
  <c r="J275" i="2" s="1"/>
  <c r="D275" i="2" s="1"/>
  <c r="B276" i="2"/>
  <c r="E276" i="2"/>
  <c r="F276" i="2"/>
  <c r="G276" i="2"/>
  <c r="H276" i="2"/>
  <c r="C276" i="2" s="1"/>
  <c r="I276" i="2"/>
  <c r="J276" i="2"/>
  <c r="D276" i="2" s="1"/>
  <c r="K276" i="2"/>
  <c r="B277" i="2"/>
  <c r="E277" i="2"/>
  <c r="F277" i="2"/>
  <c r="G277" i="2"/>
  <c r="H277" i="2"/>
  <c r="C277" i="2" s="1"/>
  <c r="I277" i="2"/>
  <c r="J277" i="2"/>
  <c r="D277" i="2" s="1"/>
  <c r="K277" i="2"/>
  <c r="B278" i="2"/>
  <c r="E278" i="2"/>
  <c r="F278" i="2"/>
  <c r="G278" i="2"/>
  <c r="H278" i="2"/>
  <c r="C278" i="2" s="1"/>
  <c r="I278" i="2"/>
  <c r="J278" i="2"/>
  <c r="D278" i="2" s="1"/>
  <c r="K278" i="2"/>
  <c r="B279" i="2"/>
  <c r="E279" i="2"/>
  <c r="F279" i="2"/>
  <c r="G279" i="2"/>
  <c r="H279" i="2"/>
  <c r="C279" i="2" s="1"/>
  <c r="I279" i="2"/>
  <c r="J279" i="2"/>
  <c r="D279" i="2" s="1"/>
  <c r="K279" i="2"/>
  <c r="B280" i="2"/>
  <c r="E280" i="2"/>
  <c r="F280" i="2"/>
  <c r="G280" i="2"/>
  <c r="H280" i="2"/>
  <c r="C280" i="2" s="1"/>
  <c r="I280" i="2"/>
  <c r="J280" i="2"/>
  <c r="D280" i="2" s="1"/>
  <c r="K280" i="2"/>
  <c r="B281" i="2"/>
  <c r="E281" i="2"/>
  <c r="F281" i="2"/>
  <c r="G281" i="2"/>
  <c r="H281" i="2"/>
  <c r="C281" i="2" s="1"/>
  <c r="I281" i="2"/>
  <c r="J281" i="2"/>
  <c r="D281" i="2" s="1"/>
  <c r="K281" i="2"/>
  <c r="B282" i="2"/>
  <c r="E282" i="2"/>
  <c r="F282" i="2"/>
  <c r="G282" i="2"/>
  <c r="H282" i="2"/>
  <c r="C282" i="2" s="1"/>
  <c r="I282" i="2"/>
  <c r="J282" i="2"/>
  <c r="D282" i="2" s="1"/>
  <c r="K282" i="2"/>
  <c r="B283" i="2"/>
  <c r="E283" i="2"/>
  <c r="F283" i="2"/>
  <c r="G283" i="2"/>
  <c r="H283" i="2"/>
  <c r="C283" i="2" s="1"/>
  <c r="I283" i="2"/>
  <c r="K283" i="2"/>
  <c r="J283" i="2" s="1"/>
  <c r="D283" i="2" s="1"/>
  <c r="B284" i="2"/>
  <c r="E284" i="2"/>
  <c r="F284" i="2"/>
  <c r="G284" i="2"/>
  <c r="H284" i="2"/>
  <c r="C284" i="2" s="1"/>
  <c r="I284" i="2"/>
  <c r="J284" i="2"/>
  <c r="D284" i="2" s="1"/>
  <c r="K284" i="2"/>
  <c r="B285" i="2"/>
  <c r="E285" i="2"/>
  <c r="F285" i="2"/>
  <c r="G285" i="2"/>
  <c r="H285" i="2"/>
  <c r="C285" i="2" s="1"/>
  <c r="I285" i="2"/>
  <c r="J285" i="2"/>
  <c r="D285" i="2" s="1"/>
  <c r="K285" i="2"/>
  <c r="B286" i="2"/>
  <c r="E286" i="2"/>
  <c r="F286" i="2"/>
  <c r="G286" i="2"/>
  <c r="H286" i="2"/>
  <c r="C286" i="2" s="1"/>
  <c r="I286" i="2"/>
  <c r="J286" i="2"/>
  <c r="D286" i="2" s="1"/>
  <c r="K286" i="2"/>
  <c r="B287" i="2"/>
  <c r="E287" i="2"/>
  <c r="F287" i="2"/>
  <c r="G287" i="2"/>
  <c r="H287" i="2"/>
  <c r="C287" i="2" s="1"/>
  <c r="I287" i="2"/>
  <c r="J287" i="2"/>
  <c r="D287" i="2" s="1"/>
  <c r="K287" i="2"/>
  <c r="B288" i="2"/>
  <c r="E288" i="2"/>
  <c r="F288" i="2"/>
  <c r="G288" i="2"/>
  <c r="H288" i="2"/>
  <c r="C288" i="2" s="1"/>
  <c r="I288" i="2"/>
  <c r="J288" i="2"/>
  <c r="D288" i="2" s="1"/>
  <c r="K288" i="2"/>
  <c r="B289" i="2"/>
  <c r="E289" i="2"/>
  <c r="F289" i="2"/>
  <c r="G289" i="2"/>
  <c r="H289" i="2"/>
  <c r="C289" i="2" s="1"/>
  <c r="I289" i="2"/>
  <c r="J289" i="2"/>
  <c r="D289" i="2" s="1"/>
  <c r="K289" i="2"/>
  <c r="B290" i="2"/>
  <c r="E290" i="2"/>
  <c r="F290" i="2"/>
  <c r="G290" i="2"/>
  <c r="H290" i="2"/>
  <c r="C290" i="2" s="1"/>
  <c r="I290" i="2"/>
  <c r="J290" i="2"/>
  <c r="D290" i="2" s="1"/>
  <c r="K290" i="2"/>
  <c r="B291" i="2"/>
  <c r="E291" i="2"/>
  <c r="F291" i="2"/>
  <c r="G291" i="2"/>
  <c r="H291" i="2"/>
  <c r="C291" i="2" s="1"/>
  <c r="I291" i="2"/>
  <c r="K291" i="2"/>
  <c r="J291" i="2" s="1"/>
  <c r="D291" i="2" s="1"/>
  <c r="B292" i="2"/>
  <c r="E292" i="2"/>
  <c r="F292" i="2"/>
  <c r="G292" i="2"/>
  <c r="H292" i="2"/>
  <c r="C292" i="2" s="1"/>
  <c r="I292" i="2"/>
  <c r="J292" i="2"/>
  <c r="D292" i="2" s="1"/>
  <c r="K292" i="2"/>
  <c r="B293" i="2"/>
  <c r="E293" i="2"/>
  <c r="F293" i="2"/>
  <c r="G293" i="2"/>
  <c r="H293" i="2"/>
  <c r="C293" i="2" s="1"/>
  <c r="I293" i="2"/>
  <c r="J293" i="2"/>
  <c r="D293" i="2" s="1"/>
  <c r="K293" i="2"/>
  <c r="B294" i="2"/>
  <c r="E294" i="2"/>
  <c r="F294" i="2"/>
  <c r="G294" i="2"/>
  <c r="H294" i="2"/>
  <c r="C294" i="2" s="1"/>
  <c r="I294" i="2"/>
  <c r="J294" i="2"/>
  <c r="D294" i="2" s="1"/>
  <c r="K294" i="2"/>
  <c r="B295" i="2"/>
  <c r="E295" i="2"/>
  <c r="F295" i="2"/>
  <c r="G295" i="2"/>
  <c r="H295" i="2"/>
  <c r="C295" i="2" s="1"/>
  <c r="I295" i="2"/>
  <c r="J295" i="2"/>
  <c r="D295" i="2" s="1"/>
  <c r="K295" i="2"/>
  <c r="B296" i="2"/>
  <c r="E296" i="2"/>
  <c r="F296" i="2"/>
  <c r="G296" i="2"/>
  <c r="H296" i="2"/>
  <c r="C296" i="2" s="1"/>
  <c r="I296" i="2"/>
  <c r="J296" i="2"/>
  <c r="D296" i="2" s="1"/>
  <c r="K296" i="2"/>
  <c r="B297" i="2"/>
  <c r="E297" i="2"/>
  <c r="F297" i="2"/>
  <c r="G297" i="2"/>
  <c r="H297" i="2"/>
  <c r="C297" i="2" s="1"/>
  <c r="I297" i="2"/>
  <c r="J297" i="2"/>
  <c r="D297" i="2" s="1"/>
  <c r="K297" i="2"/>
  <c r="B298" i="2"/>
  <c r="E298" i="2"/>
  <c r="F298" i="2"/>
  <c r="G298" i="2"/>
  <c r="H298" i="2"/>
  <c r="C298" i="2" s="1"/>
  <c r="I298" i="2"/>
  <c r="J298" i="2"/>
  <c r="D298" i="2" s="1"/>
  <c r="K298" i="2"/>
  <c r="B299" i="2"/>
  <c r="E299" i="2"/>
  <c r="F299" i="2"/>
  <c r="G299" i="2"/>
  <c r="H299" i="2"/>
  <c r="C299" i="2" s="1"/>
  <c r="I299" i="2"/>
  <c r="K299" i="2"/>
  <c r="J299" i="2" s="1"/>
  <c r="D299" i="2" s="1"/>
  <c r="B300" i="2"/>
  <c r="E300" i="2"/>
  <c r="F300" i="2"/>
  <c r="G300" i="2"/>
  <c r="H300" i="2"/>
  <c r="C300" i="2" s="1"/>
  <c r="I300" i="2"/>
  <c r="J300" i="2"/>
  <c r="D300" i="2" s="1"/>
  <c r="K300" i="2"/>
  <c r="B301" i="2"/>
  <c r="E301" i="2"/>
  <c r="F301" i="2"/>
  <c r="G301" i="2"/>
  <c r="H301" i="2"/>
  <c r="C301" i="2" s="1"/>
  <c r="I301" i="2"/>
  <c r="J301" i="2"/>
  <c r="D301" i="2" s="1"/>
  <c r="K301" i="2"/>
  <c r="B302" i="2"/>
  <c r="E302" i="2"/>
  <c r="F302" i="2"/>
  <c r="G302" i="2"/>
  <c r="H302" i="2"/>
  <c r="C302" i="2" s="1"/>
  <c r="I302" i="2"/>
  <c r="J302" i="2"/>
  <c r="D302" i="2" s="1"/>
  <c r="K302" i="2"/>
  <c r="B303" i="2"/>
  <c r="E303" i="2"/>
  <c r="F303" i="2"/>
  <c r="G303" i="2"/>
  <c r="H303" i="2"/>
  <c r="C303" i="2" s="1"/>
  <c r="I303" i="2"/>
  <c r="J303" i="2"/>
  <c r="D303" i="2" s="1"/>
  <c r="K303" i="2"/>
  <c r="B304" i="2"/>
  <c r="E304" i="2"/>
  <c r="F304" i="2"/>
  <c r="G304" i="2"/>
  <c r="H304" i="2"/>
  <c r="C304" i="2" s="1"/>
  <c r="I304" i="2"/>
  <c r="J304" i="2"/>
  <c r="D304" i="2" s="1"/>
  <c r="K304" i="2"/>
  <c r="B305" i="2"/>
  <c r="D305" i="2"/>
  <c r="E305" i="2"/>
  <c r="F305" i="2"/>
  <c r="G305" i="2"/>
  <c r="H305" i="2"/>
  <c r="C305" i="2" s="1"/>
  <c r="I305" i="2"/>
  <c r="J305" i="2"/>
  <c r="K305" i="2"/>
  <c r="B306" i="2"/>
  <c r="E306" i="2"/>
  <c r="F306" i="2"/>
  <c r="G306" i="2"/>
  <c r="H306" i="2"/>
  <c r="C306" i="2" s="1"/>
  <c r="I306" i="2"/>
  <c r="J306" i="2"/>
  <c r="D306" i="2" s="1"/>
  <c r="K306" i="2"/>
  <c r="B307" i="2"/>
  <c r="E307" i="2"/>
  <c r="F307" i="2"/>
  <c r="G307" i="2"/>
  <c r="H307" i="2"/>
  <c r="C307" i="2" s="1"/>
  <c r="I307" i="2"/>
  <c r="K307" i="2"/>
  <c r="J307" i="2" s="1"/>
  <c r="D307" i="2" s="1"/>
  <c r="B308" i="2"/>
  <c r="D308" i="2"/>
  <c r="E308" i="2"/>
  <c r="F308" i="2"/>
  <c r="G308" i="2"/>
  <c r="H308" i="2"/>
  <c r="C308" i="2" s="1"/>
  <c r="I308" i="2"/>
  <c r="J308" i="2"/>
  <c r="K308" i="2"/>
  <c r="B309" i="2"/>
  <c r="E309" i="2"/>
  <c r="F309" i="2"/>
  <c r="G309" i="2"/>
  <c r="H309" i="2"/>
  <c r="C309" i="2" s="1"/>
  <c r="I309" i="2"/>
  <c r="J309" i="2"/>
  <c r="D309" i="2" s="1"/>
  <c r="K309" i="2"/>
  <c r="B310" i="2"/>
  <c r="E310" i="2"/>
  <c r="F310" i="2"/>
  <c r="G310" i="2"/>
  <c r="H310" i="2"/>
  <c r="C310" i="2" s="1"/>
  <c r="I310" i="2"/>
  <c r="J310" i="2"/>
  <c r="D310" i="2" s="1"/>
  <c r="K310" i="2"/>
  <c r="B311" i="2"/>
  <c r="E311" i="2"/>
  <c r="F311" i="2"/>
  <c r="G311" i="2"/>
  <c r="H311" i="2"/>
  <c r="C311" i="2" s="1"/>
  <c r="I311" i="2"/>
  <c r="K311" i="2"/>
  <c r="J311" i="2" s="1"/>
  <c r="D311" i="2" s="1"/>
  <c r="B312" i="2"/>
  <c r="E312" i="2"/>
  <c r="F312" i="2"/>
  <c r="G312" i="2"/>
  <c r="H312" i="2"/>
  <c r="C312" i="2" s="1"/>
  <c r="I312" i="2"/>
  <c r="J312" i="2"/>
  <c r="D312" i="2" s="1"/>
  <c r="K312" i="2"/>
  <c r="B313" i="2"/>
  <c r="E313" i="2"/>
  <c r="F313" i="2"/>
  <c r="G313" i="2"/>
  <c r="H313" i="2"/>
  <c r="C313" i="2" s="1"/>
  <c r="I313" i="2"/>
  <c r="J313" i="2"/>
  <c r="D313" i="2" s="1"/>
  <c r="K313" i="2"/>
  <c r="B314" i="2"/>
  <c r="D314" i="2"/>
  <c r="E314" i="2"/>
  <c r="F314" i="2"/>
  <c r="G314" i="2"/>
  <c r="H314" i="2"/>
  <c r="C314" i="2" s="1"/>
  <c r="I314" i="2"/>
  <c r="J314" i="2"/>
  <c r="K314" i="2"/>
  <c r="B315" i="2"/>
  <c r="C315" i="2"/>
  <c r="E315" i="2"/>
  <c r="F315" i="2"/>
  <c r="G315" i="2"/>
  <c r="H315" i="2"/>
  <c r="I315" i="2"/>
  <c r="K315" i="2"/>
  <c r="J315" i="2" s="1"/>
  <c r="D315" i="2" s="1"/>
  <c r="B316" i="2"/>
  <c r="E316" i="2"/>
  <c r="F316" i="2"/>
  <c r="G316" i="2"/>
  <c r="H316" i="2"/>
  <c r="C316" i="2" s="1"/>
  <c r="I316" i="2"/>
  <c r="J316" i="2"/>
  <c r="D316" i="2" s="1"/>
  <c r="K316" i="2"/>
  <c r="B317" i="2"/>
  <c r="E317" i="2"/>
  <c r="F317" i="2"/>
  <c r="G317" i="2"/>
  <c r="H317" i="2"/>
  <c r="C317" i="2" s="1"/>
  <c r="I317" i="2"/>
  <c r="J317" i="2"/>
  <c r="D317" i="2" s="1"/>
  <c r="K317" i="2"/>
  <c r="B318" i="2"/>
  <c r="E318" i="2"/>
  <c r="F318" i="2"/>
  <c r="G318" i="2"/>
  <c r="H318" i="2"/>
  <c r="C318" i="2" s="1"/>
  <c r="I318" i="2"/>
  <c r="J318" i="2"/>
  <c r="D318" i="2" s="1"/>
  <c r="K318" i="2"/>
  <c r="B319" i="2"/>
  <c r="E319" i="2"/>
  <c r="F319" i="2"/>
  <c r="G319" i="2"/>
  <c r="H319" i="2"/>
  <c r="C319" i="2" s="1"/>
  <c r="I319" i="2"/>
  <c r="J319" i="2"/>
  <c r="D319" i="2" s="1"/>
  <c r="K319" i="2"/>
  <c r="B320" i="2"/>
  <c r="D320" i="2"/>
  <c r="E320" i="2"/>
  <c r="F320" i="2"/>
  <c r="G320" i="2"/>
  <c r="H320" i="2"/>
  <c r="C320" i="2" s="1"/>
  <c r="I320" i="2"/>
  <c r="J320" i="2"/>
  <c r="K320" i="2"/>
  <c r="B321" i="2"/>
  <c r="D321" i="2"/>
  <c r="E321" i="2"/>
  <c r="F321" i="2"/>
  <c r="G321" i="2"/>
  <c r="H321" i="2"/>
  <c r="C321" i="2" s="1"/>
  <c r="I321" i="2"/>
  <c r="J321" i="2"/>
  <c r="K321" i="2"/>
  <c r="B322" i="2"/>
  <c r="E322" i="2"/>
  <c r="F322" i="2"/>
  <c r="G322" i="2"/>
  <c r="H322" i="2"/>
  <c r="C322" i="2" s="1"/>
  <c r="I322" i="2"/>
  <c r="J322" i="2"/>
  <c r="D322" i="2" s="1"/>
  <c r="K322" i="2"/>
  <c r="B323" i="2"/>
  <c r="E323" i="2"/>
  <c r="F323" i="2"/>
  <c r="G323" i="2"/>
  <c r="H323" i="2"/>
  <c r="C323" i="2" s="1"/>
  <c r="I323" i="2"/>
  <c r="K323" i="2"/>
  <c r="J323" i="2" s="1"/>
  <c r="D323" i="2" s="1"/>
  <c r="B324" i="2"/>
  <c r="D324" i="2"/>
  <c r="E324" i="2"/>
  <c r="F324" i="2"/>
  <c r="G324" i="2"/>
  <c r="H324" i="2"/>
  <c r="C324" i="2" s="1"/>
  <c r="I324" i="2"/>
  <c r="J324" i="2"/>
  <c r="K324" i="2"/>
  <c r="B325" i="2"/>
  <c r="E325" i="2"/>
  <c r="F325" i="2"/>
  <c r="G325" i="2"/>
  <c r="H325" i="2"/>
  <c r="C325" i="2" s="1"/>
  <c r="I325" i="2"/>
  <c r="J325" i="2"/>
  <c r="D325" i="2" s="1"/>
  <c r="K325" i="2"/>
  <c r="B326" i="2"/>
  <c r="E326" i="2"/>
  <c r="F326" i="2"/>
  <c r="G326" i="2"/>
  <c r="H326" i="2"/>
  <c r="C326" i="2" s="1"/>
  <c r="I326" i="2"/>
  <c r="J326" i="2"/>
  <c r="D326" i="2" s="1"/>
  <c r="K326" i="2"/>
  <c r="B327" i="2"/>
  <c r="E327" i="2"/>
  <c r="F327" i="2"/>
  <c r="G327" i="2"/>
  <c r="H327" i="2"/>
  <c r="C327" i="2" s="1"/>
  <c r="I327" i="2"/>
  <c r="K327" i="2"/>
  <c r="J327" i="2" s="1"/>
  <c r="D327" i="2" s="1"/>
  <c r="B328" i="2"/>
  <c r="E328" i="2"/>
  <c r="F328" i="2"/>
  <c r="G328" i="2"/>
  <c r="H328" i="2"/>
  <c r="C328" i="2" s="1"/>
  <c r="I328" i="2"/>
  <c r="J328" i="2"/>
  <c r="D328" i="2" s="1"/>
  <c r="K328" i="2"/>
  <c r="B329" i="2"/>
  <c r="E329" i="2"/>
  <c r="F329" i="2"/>
  <c r="G329" i="2"/>
  <c r="H329" i="2"/>
  <c r="C329" i="2" s="1"/>
  <c r="I329" i="2"/>
  <c r="J329" i="2"/>
  <c r="D329" i="2" s="1"/>
  <c r="K329" i="2"/>
  <c r="C7" i="2" l="1"/>
  <c r="B7" i="2"/>
  <c r="J7" i="2"/>
  <c r="D7" i="2" s="1"/>
  <c r="J6" i="2"/>
  <c r="D6" i="2" s="1"/>
  <c r="J5" i="2"/>
  <c r="D5" i="2" s="1"/>
  <c r="A7" i="5" l="1"/>
  <c r="Q3" i="4" s="1"/>
  <c r="A8" i="5"/>
  <c r="Q4" i="4" s="1"/>
  <c r="A9" i="5"/>
  <c r="Q5" i="4" s="1"/>
  <c r="A10" i="5"/>
  <c r="Q6" i="4" s="1"/>
  <c r="A11" i="5"/>
  <c r="Q7" i="4" s="1"/>
  <c r="A12" i="5"/>
  <c r="Q8" i="4" s="1"/>
  <c r="A13" i="5"/>
  <c r="Q9" i="4" s="1"/>
  <c r="A14" i="5"/>
  <c r="Q10" i="4" s="1"/>
  <c r="A15" i="5"/>
  <c r="Q11" i="4" s="1"/>
  <c r="A16" i="5"/>
  <c r="Q12" i="4" s="1"/>
  <c r="A17" i="5"/>
  <c r="Q13" i="4" s="1"/>
  <c r="A18" i="5"/>
  <c r="Q14" i="4" s="1"/>
  <c r="A19" i="5"/>
  <c r="Q15" i="4" s="1"/>
  <c r="A20" i="5"/>
  <c r="Q16" i="4" s="1"/>
  <c r="A21" i="5"/>
  <c r="Q17" i="4" s="1"/>
  <c r="A22" i="5"/>
  <c r="Q18" i="4" s="1"/>
  <c r="A23" i="5"/>
  <c r="Q19" i="4" s="1"/>
  <c r="A24" i="5"/>
  <c r="Q20" i="4" s="1"/>
  <c r="A25" i="5"/>
  <c r="Q21" i="4" s="1"/>
  <c r="A26" i="5"/>
  <c r="Q22" i="4" s="1"/>
  <c r="A27" i="5"/>
  <c r="Q23" i="4" s="1"/>
  <c r="A28" i="5"/>
  <c r="Q24" i="4" s="1"/>
  <c r="A29" i="5"/>
  <c r="Q25" i="4" s="1"/>
  <c r="A30" i="5"/>
  <c r="Q26" i="4" s="1"/>
  <c r="A31" i="5"/>
  <c r="Q27" i="4" s="1"/>
  <c r="A32" i="5"/>
  <c r="Q28" i="4" s="1"/>
  <c r="A33" i="5"/>
  <c r="Q29" i="4" s="1"/>
  <c r="A34" i="5"/>
  <c r="Q30" i="4" s="1"/>
  <c r="A35" i="5"/>
  <c r="Q31" i="4" s="1"/>
  <c r="A36" i="5"/>
  <c r="Q32" i="4" s="1"/>
  <c r="A37" i="5"/>
  <c r="Q33" i="4" s="1"/>
  <c r="A38" i="5"/>
  <c r="Q34" i="4" s="1"/>
  <c r="A39" i="5"/>
  <c r="Q35" i="4" s="1"/>
  <c r="A40" i="5"/>
  <c r="Q36" i="4" s="1"/>
  <c r="A41" i="5"/>
  <c r="Q37" i="4" s="1"/>
  <c r="A42" i="5"/>
  <c r="Q38" i="4" s="1"/>
  <c r="A43" i="5"/>
  <c r="Q39" i="4" s="1"/>
  <c r="A44" i="5"/>
  <c r="Q40" i="4" s="1"/>
  <c r="A45" i="5"/>
  <c r="Q41" i="4" s="1"/>
  <c r="A46" i="5"/>
  <c r="Q42" i="4" s="1"/>
  <c r="A47" i="5"/>
  <c r="Q43" i="4" s="1"/>
  <c r="A48" i="5"/>
  <c r="Q44" i="4" s="1"/>
  <c r="A49" i="5"/>
  <c r="Q45" i="4" s="1"/>
  <c r="A50" i="5"/>
  <c r="Q46" i="4" s="1"/>
  <c r="A51" i="5"/>
  <c r="Q47" i="4" s="1"/>
  <c r="A52" i="5"/>
  <c r="Q48" i="4" s="1"/>
  <c r="A53" i="5"/>
  <c r="Q49" i="4" s="1"/>
  <c r="A54" i="5"/>
  <c r="Q50" i="4" s="1"/>
  <c r="A55" i="5"/>
  <c r="Q51" i="4" s="1"/>
  <c r="A56" i="5"/>
  <c r="Q52" i="4" s="1"/>
  <c r="A57" i="5"/>
  <c r="Q53" i="4" s="1"/>
  <c r="A58" i="5"/>
  <c r="Q54" i="4" s="1"/>
  <c r="A59" i="5"/>
  <c r="Q55" i="4" s="1"/>
  <c r="A60" i="5"/>
  <c r="Q56" i="4" s="1"/>
  <c r="A61" i="5"/>
  <c r="Q57" i="4" s="1"/>
  <c r="A62" i="5"/>
  <c r="Q58" i="4" s="1"/>
  <c r="A63" i="5"/>
  <c r="Q59" i="4" s="1"/>
  <c r="A64" i="5"/>
  <c r="Q60" i="4" s="1"/>
  <c r="A65" i="5"/>
  <c r="Q61" i="4" s="1"/>
  <c r="A66" i="5"/>
  <c r="Q62" i="4" s="1"/>
  <c r="A67" i="5"/>
  <c r="Q63" i="4" s="1"/>
  <c r="A68" i="5"/>
  <c r="Q64" i="4" s="1"/>
  <c r="A69" i="5"/>
  <c r="Q65" i="4" s="1"/>
  <c r="A70" i="5"/>
  <c r="Q66" i="4" s="1"/>
  <c r="A71" i="5"/>
  <c r="Q67" i="4" s="1"/>
  <c r="A72" i="5"/>
  <c r="Q68" i="4" s="1"/>
  <c r="A73" i="5"/>
  <c r="Q69" i="4" s="1"/>
  <c r="A74" i="5"/>
  <c r="Q70" i="4" s="1"/>
  <c r="A75" i="5"/>
  <c r="Q71" i="4" s="1"/>
  <c r="A76" i="5"/>
  <c r="Q72" i="4" s="1"/>
  <c r="A77" i="5"/>
  <c r="Q73" i="4" s="1"/>
  <c r="A78" i="5"/>
  <c r="Q74" i="4" s="1"/>
  <c r="A79" i="5"/>
  <c r="Q75" i="4" s="1"/>
  <c r="A80" i="5"/>
  <c r="Q76" i="4" s="1"/>
  <c r="A81" i="5"/>
  <c r="Q77" i="4" s="1"/>
  <c r="A82" i="5"/>
  <c r="Q78" i="4" s="1"/>
  <c r="A83" i="5"/>
  <c r="Q79" i="4" s="1"/>
  <c r="A84" i="5"/>
  <c r="Q80" i="4" s="1"/>
  <c r="A85" i="5"/>
  <c r="Q81" i="4" s="1"/>
  <c r="A86" i="5"/>
  <c r="Q82" i="4" s="1"/>
  <c r="A87" i="5"/>
  <c r="Q83" i="4" s="1"/>
  <c r="A88" i="5"/>
  <c r="Q84" i="4" s="1"/>
  <c r="A89" i="5"/>
  <c r="Q85" i="4" s="1"/>
  <c r="A90" i="5"/>
  <c r="Q86" i="4" s="1"/>
  <c r="A91" i="5"/>
  <c r="Q87" i="4" s="1"/>
  <c r="A92" i="5"/>
  <c r="Q88" i="4" s="1"/>
  <c r="A93" i="5"/>
  <c r="Q89" i="4" s="1"/>
  <c r="A94" i="5"/>
  <c r="Q90" i="4" s="1"/>
  <c r="A95" i="5"/>
  <c r="Q91" i="4" s="1"/>
  <c r="A96" i="5"/>
  <c r="Q92" i="4" s="1"/>
  <c r="A97" i="5"/>
  <c r="Q93" i="4" s="1"/>
  <c r="A98" i="5"/>
  <c r="Q94" i="4" s="1"/>
  <c r="A99" i="5"/>
  <c r="Q95" i="4" s="1"/>
  <c r="A100" i="5"/>
  <c r="Q96" i="4" s="1"/>
  <c r="A101" i="5"/>
  <c r="Q97" i="4" s="1"/>
  <c r="A102" i="5"/>
  <c r="Q98" i="4" s="1"/>
  <c r="A103" i="5"/>
  <c r="Q99" i="4" s="1"/>
  <c r="A104" i="5"/>
  <c r="Q100" i="4" s="1"/>
  <c r="A105" i="5"/>
  <c r="Q101" i="4" s="1"/>
  <c r="A106" i="5"/>
  <c r="Q102" i="4" s="1"/>
  <c r="A107" i="5"/>
  <c r="Q103" i="4" s="1"/>
  <c r="A108" i="5"/>
  <c r="Q104" i="4" s="1"/>
  <c r="A109" i="5"/>
  <c r="Q105" i="4" s="1"/>
  <c r="A110" i="5"/>
  <c r="Q106" i="4" s="1"/>
  <c r="A111" i="5"/>
  <c r="Q107" i="4" s="1"/>
  <c r="A112" i="5"/>
  <c r="Q108" i="4" s="1"/>
  <c r="A113" i="5"/>
  <c r="Q109" i="4" s="1"/>
  <c r="A114" i="5"/>
  <c r="Q110" i="4" s="1"/>
  <c r="A115" i="5"/>
  <c r="Q111" i="4" s="1"/>
  <c r="A116" i="5"/>
  <c r="Q112" i="4" s="1"/>
  <c r="A117" i="5"/>
  <c r="Q113" i="4" s="1"/>
  <c r="A118" i="5"/>
  <c r="Q114" i="4" s="1"/>
  <c r="A119" i="5"/>
  <c r="Q115" i="4" s="1"/>
  <c r="A120" i="5"/>
  <c r="Q116" i="4" s="1"/>
  <c r="A121" i="5"/>
  <c r="Q117" i="4" s="1"/>
  <c r="A122" i="5"/>
  <c r="Q118" i="4" s="1"/>
  <c r="A123" i="5"/>
  <c r="Q119" i="4" s="1"/>
  <c r="A124" i="5"/>
  <c r="Q120" i="4" s="1"/>
  <c r="A125" i="5"/>
  <c r="Q121" i="4" s="1"/>
  <c r="A126" i="5"/>
  <c r="Q122" i="4" s="1"/>
  <c r="A127" i="5"/>
  <c r="Q123" i="4" s="1"/>
  <c r="A128" i="5"/>
  <c r="Q124" i="4" s="1"/>
  <c r="A129" i="5"/>
  <c r="Q125" i="4" s="1"/>
  <c r="A130" i="5"/>
  <c r="Q126" i="4" s="1"/>
  <c r="A131" i="5"/>
  <c r="Q127" i="4" s="1"/>
  <c r="A132" i="5"/>
  <c r="Q128" i="4" s="1"/>
  <c r="A133" i="5"/>
  <c r="Q129" i="4" s="1"/>
  <c r="A134" i="5"/>
  <c r="Q130" i="4" s="1"/>
  <c r="A135" i="5"/>
  <c r="Q131" i="4" s="1"/>
  <c r="A136" i="5"/>
  <c r="Q132" i="4" s="1"/>
  <c r="A137" i="5"/>
  <c r="Q133" i="4" s="1"/>
  <c r="A138" i="5"/>
  <c r="Q134" i="4" s="1"/>
  <c r="A139" i="5"/>
  <c r="Q135" i="4" s="1"/>
  <c r="A140" i="5"/>
  <c r="Q136" i="4" s="1"/>
  <c r="A141" i="5"/>
  <c r="Q137" i="4" s="1"/>
  <c r="A142" i="5"/>
  <c r="Q138" i="4" s="1"/>
  <c r="A143" i="5"/>
  <c r="Q139" i="4" s="1"/>
  <c r="A144" i="5"/>
  <c r="Q140" i="4" s="1"/>
  <c r="A145" i="5"/>
  <c r="Q141" i="4" s="1"/>
  <c r="A146" i="5"/>
  <c r="Q142" i="4" s="1"/>
  <c r="A147" i="5"/>
  <c r="Q143" i="4" s="1"/>
  <c r="A148" i="5"/>
  <c r="Q144" i="4" s="1"/>
  <c r="A149" i="5"/>
  <c r="Q145" i="4" s="1"/>
  <c r="A150" i="5"/>
  <c r="Q146" i="4" s="1"/>
  <c r="A151" i="5"/>
  <c r="Q147" i="4" s="1"/>
  <c r="A152" i="5"/>
  <c r="Q148" i="4" s="1"/>
  <c r="A153" i="5"/>
  <c r="Q149" i="4" s="1"/>
  <c r="A154" i="5"/>
  <c r="Q150" i="4" s="1"/>
  <c r="A155" i="5"/>
  <c r="Q151" i="4" s="1"/>
  <c r="A156" i="5"/>
  <c r="Q152" i="4" s="1"/>
  <c r="A157" i="5"/>
  <c r="Q153" i="4" s="1"/>
  <c r="A158" i="5"/>
  <c r="Q154" i="4" s="1"/>
  <c r="A159" i="5"/>
  <c r="Q155" i="4" s="1"/>
  <c r="A160" i="5"/>
  <c r="Q156" i="4" s="1"/>
  <c r="A161" i="5"/>
  <c r="Q157" i="4" s="1"/>
  <c r="A162" i="5"/>
  <c r="Q158" i="4" s="1"/>
  <c r="A163" i="5"/>
  <c r="Q159" i="4" s="1"/>
  <c r="A164" i="5"/>
  <c r="Q160" i="4" s="1"/>
  <c r="A165" i="5"/>
  <c r="Q161" i="4" s="1"/>
  <c r="A166" i="5"/>
  <c r="Q162" i="4" s="1"/>
  <c r="A167" i="5"/>
  <c r="Q163" i="4" s="1"/>
  <c r="A168" i="5"/>
  <c r="Q164" i="4" s="1"/>
  <c r="A169" i="5"/>
  <c r="Q165" i="4" s="1"/>
  <c r="A170" i="5"/>
  <c r="Q166" i="4" s="1"/>
  <c r="A171" i="5"/>
  <c r="Q167" i="4" s="1"/>
  <c r="A172" i="5"/>
  <c r="Q168" i="4" s="1"/>
  <c r="A173" i="5"/>
  <c r="Q169" i="4" s="1"/>
  <c r="A174" i="5"/>
  <c r="Q170" i="4" s="1"/>
  <c r="A175" i="5"/>
  <c r="Q171" i="4" s="1"/>
  <c r="A176" i="5"/>
  <c r="Q172" i="4" s="1"/>
  <c r="A177" i="5"/>
  <c r="Q173" i="4" s="1"/>
  <c r="A178" i="5"/>
  <c r="Q174" i="4" s="1"/>
  <c r="A179" i="5"/>
  <c r="Q175" i="4" s="1"/>
  <c r="A180" i="5"/>
  <c r="Q176" i="4" s="1"/>
  <c r="A181" i="5"/>
  <c r="Q177" i="4" s="1"/>
  <c r="A182" i="5"/>
  <c r="Q178" i="4" s="1"/>
  <c r="A183" i="5"/>
  <c r="Q179" i="4" s="1"/>
  <c r="A184" i="5"/>
  <c r="Q180" i="4" s="1"/>
  <c r="A185" i="5"/>
  <c r="Q181" i="4" s="1"/>
  <c r="A186" i="5"/>
  <c r="Q182" i="4" s="1"/>
  <c r="A187" i="5"/>
  <c r="Q183" i="4" s="1"/>
  <c r="A188" i="5"/>
  <c r="Q184" i="4" s="1"/>
  <c r="A189" i="5"/>
  <c r="Q185" i="4" s="1"/>
  <c r="A190" i="5"/>
  <c r="Q186" i="4" s="1"/>
  <c r="A191" i="5"/>
  <c r="Q187" i="4" s="1"/>
  <c r="A192" i="5"/>
  <c r="Q188" i="4" s="1"/>
  <c r="A193" i="5"/>
  <c r="Q189" i="4" s="1"/>
  <c r="A194" i="5"/>
  <c r="Q190" i="4" s="1"/>
  <c r="A195" i="5"/>
  <c r="Q191" i="4" s="1"/>
  <c r="A196" i="5"/>
  <c r="Q192" i="4" s="1"/>
  <c r="A197" i="5"/>
  <c r="Q193" i="4" s="1"/>
  <c r="A198" i="5"/>
  <c r="Q194" i="4" s="1"/>
  <c r="A199" i="5"/>
  <c r="Q195" i="4" s="1"/>
  <c r="A200" i="5"/>
  <c r="Q196" i="4" s="1"/>
  <c r="A201" i="5"/>
  <c r="Q197" i="4" s="1"/>
  <c r="A202" i="5"/>
  <c r="Q198" i="4" s="1"/>
  <c r="A203" i="5"/>
  <c r="Q199" i="4" s="1"/>
  <c r="A204" i="5"/>
  <c r="Q200" i="4" s="1"/>
  <c r="A205" i="5"/>
  <c r="Q201" i="4" s="1"/>
  <c r="A206" i="5"/>
  <c r="Q202" i="4" s="1"/>
  <c r="A207" i="5"/>
  <c r="Q203" i="4" s="1"/>
  <c r="A208" i="5"/>
  <c r="Q204" i="4" s="1"/>
  <c r="A209" i="5"/>
  <c r="Q205" i="4" s="1"/>
  <c r="A210" i="5"/>
  <c r="Q206" i="4" s="1"/>
  <c r="A211" i="5"/>
  <c r="Q207" i="4" s="1"/>
  <c r="A212" i="5"/>
  <c r="Q208" i="4" s="1"/>
  <c r="A213" i="5"/>
  <c r="Q209" i="4" s="1"/>
  <c r="A214" i="5"/>
  <c r="Q210" i="4" s="1"/>
  <c r="A215" i="5"/>
  <c r="Q211" i="4" s="1"/>
  <c r="A216" i="5"/>
  <c r="Q212" i="4" s="1"/>
  <c r="A217" i="5"/>
  <c r="Q213" i="4" s="1"/>
  <c r="A218" i="5"/>
  <c r="Q214" i="4" s="1"/>
  <c r="A219" i="5"/>
  <c r="Q215" i="4" s="1"/>
  <c r="A220" i="5"/>
  <c r="Q216" i="4" s="1"/>
  <c r="A221" i="5"/>
  <c r="Q217" i="4" s="1"/>
  <c r="A222" i="5"/>
  <c r="Q218" i="4" s="1"/>
  <c r="A223" i="5"/>
  <c r="Q219" i="4" s="1"/>
  <c r="A224" i="5"/>
  <c r="Q220" i="4" s="1"/>
  <c r="A225" i="5"/>
  <c r="Q221" i="4" s="1"/>
  <c r="A226" i="5"/>
  <c r="Q222" i="4" s="1"/>
  <c r="A227" i="5"/>
  <c r="Q223" i="4" s="1"/>
  <c r="A228" i="5"/>
  <c r="Q224" i="4" s="1"/>
  <c r="A229" i="5"/>
  <c r="Q225" i="4" s="1"/>
  <c r="A230" i="5"/>
  <c r="Q226" i="4" s="1"/>
  <c r="A231" i="5"/>
  <c r="Q227" i="4" s="1"/>
  <c r="A232" i="5"/>
  <c r="Q228" i="4" s="1"/>
  <c r="A233" i="5"/>
  <c r="Q229" i="4" s="1"/>
  <c r="A234" i="5"/>
  <c r="Q230" i="4" s="1"/>
  <c r="A235" i="5"/>
  <c r="Q231" i="4" s="1"/>
  <c r="A236" i="5"/>
  <c r="Q232" i="4" s="1"/>
  <c r="A237" i="5"/>
  <c r="Q233" i="4" s="1"/>
  <c r="A238" i="5"/>
  <c r="Q234" i="4" s="1"/>
  <c r="A239" i="5"/>
  <c r="Q235" i="4" s="1"/>
  <c r="A240" i="5"/>
  <c r="Q236" i="4" s="1"/>
  <c r="A241" i="5"/>
  <c r="Q237" i="4" s="1"/>
  <c r="A242" i="5"/>
  <c r="Q238" i="4" s="1"/>
  <c r="A243" i="5"/>
  <c r="Q239" i="4" s="1"/>
  <c r="A244" i="5"/>
  <c r="Q240" i="4" s="1"/>
  <c r="A245" i="5"/>
  <c r="Q241" i="4" s="1"/>
  <c r="A246" i="5"/>
  <c r="Q242" i="4" s="1"/>
  <c r="A247" i="5"/>
  <c r="Q243" i="4" s="1"/>
  <c r="A248" i="5"/>
  <c r="Q244" i="4" s="1"/>
  <c r="A249" i="5"/>
  <c r="Q245" i="4" s="1"/>
  <c r="A250" i="5"/>
  <c r="Q246" i="4" s="1"/>
  <c r="A251" i="5"/>
  <c r="Q247" i="4" s="1"/>
  <c r="A252" i="5"/>
  <c r="Q248" i="4" s="1"/>
  <c r="A253" i="5"/>
  <c r="Q249" i="4" s="1"/>
  <c r="Q2" i="4"/>
  <c r="H6" i="3" l="1"/>
  <c r="H7" i="3"/>
  <c r="H8" i="3"/>
  <c r="H9" i="3"/>
  <c r="H10" i="3"/>
  <c r="H11" i="3"/>
  <c r="H12" i="3"/>
  <c r="H13" i="3"/>
  <c r="H14" i="3"/>
  <c r="H15" i="3"/>
  <c r="H16" i="3"/>
  <c r="H17" i="3"/>
  <c r="A18" i="3"/>
  <c r="H18" i="3"/>
  <c r="A19" i="3"/>
  <c r="L19" i="3" s="1"/>
  <c r="H19" i="3"/>
  <c r="A20" i="3"/>
  <c r="K20" i="3" s="1"/>
  <c r="H20" i="3"/>
  <c r="A21" i="3"/>
  <c r="I21" i="3" s="1"/>
  <c r="H21" i="3"/>
  <c r="A22" i="3"/>
  <c r="H22" i="3"/>
  <c r="A23" i="3"/>
  <c r="I23" i="3" s="1"/>
  <c r="H23" i="3"/>
  <c r="A24" i="3"/>
  <c r="H24" i="3"/>
  <c r="A25" i="3"/>
  <c r="K25" i="3" s="1"/>
  <c r="H25" i="3"/>
  <c r="A26" i="3"/>
  <c r="H26" i="3"/>
  <c r="A27" i="3"/>
  <c r="L27" i="3" s="1"/>
  <c r="H27" i="3"/>
  <c r="A28" i="3"/>
  <c r="K28" i="3" s="1"/>
  <c r="H28" i="3"/>
  <c r="A29" i="3"/>
  <c r="I29" i="3" s="1"/>
  <c r="H29" i="3"/>
  <c r="A30" i="3"/>
  <c r="H30" i="3"/>
  <c r="A31" i="3"/>
  <c r="I31" i="3" s="1"/>
  <c r="H31" i="3"/>
  <c r="A32" i="3"/>
  <c r="H32" i="3"/>
  <c r="A33" i="3"/>
  <c r="K33" i="3" s="1"/>
  <c r="H33" i="3"/>
  <c r="A34" i="3"/>
  <c r="H34" i="3"/>
  <c r="A35" i="3"/>
  <c r="L35" i="3" s="1"/>
  <c r="H35" i="3"/>
  <c r="A36" i="3"/>
  <c r="K36" i="3" s="1"/>
  <c r="H36" i="3"/>
  <c r="A37" i="3"/>
  <c r="I37" i="3" s="1"/>
  <c r="H37" i="3"/>
  <c r="A38" i="3"/>
  <c r="H38" i="3"/>
  <c r="A39" i="3"/>
  <c r="I39" i="3" s="1"/>
  <c r="H39" i="3"/>
  <c r="A40" i="3"/>
  <c r="H40" i="3"/>
  <c r="A41" i="3"/>
  <c r="K41" i="3" s="1"/>
  <c r="H41" i="3"/>
  <c r="A42" i="3"/>
  <c r="H42" i="3"/>
  <c r="A43" i="3"/>
  <c r="L43" i="3" s="1"/>
  <c r="H43" i="3"/>
  <c r="A44" i="3"/>
  <c r="K44" i="3" s="1"/>
  <c r="H44" i="3"/>
  <c r="A45" i="3"/>
  <c r="I45" i="3" s="1"/>
  <c r="H45" i="3"/>
  <c r="A46" i="3"/>
  <c r="H46" i="3"/>
  <c r="A47" i="3"/>
  <c r="I47" i="3" s="1"/>
  <c r="H47" i="3"/>
  <c r="A48" i="3"/>
  <c r="H48" i="3"/>
  <c r="A49" i="3"/>
  <c r="K49" i="3" s="1"/>
  <c r="H49" i="3"/>
  <c r="A50" i="3"/>
  <c r="H50" i="3"/>
  <c r="A51" i="3"/>
  <c r="L51" i="3" s="1"/>
  <c r="H51" i="3"/>
  <c r="A52" i="3"/>
  <c r="K52" i="3" s="1"/>
  <c r="H52" i="3"/>
  <c r="A53" i="3"/>
  <c r="I53" i="3" s="1"/>
  <c r="H53" i="3"/>
  <c r="A54" i="3"/>
  <c r="H54" i="3"/>
  <c r="A55" i="3"/>
  <c r="H55" i="3"/>
  <c r="A56" i="3"/>
  <c r="H56" i="3"/>
  <c r="A57" i="3"/>
  <c r="K57" i="3" s="1"/>
  <c r="H57" i="3"/>
  <c r="A58" i="3"/>
  <c r="H58" i="3"/>
  <c r="A59" i="3"/>
  <c r="L59" i="3" s="1"/>
  <c r="H59" i="3"/>
  <c r="A60" i="3"/>
  <c r="K60" i="3" s="1"/>
  <c r="H60" i="3"/>
  <c r="A61" i="3"/>
  <c r="I61" i="3" s="1"/>
  <c r="H61" i="3"/>
  <c r="A62" i="3"/>
  <c r="H62" i="3"/>
  <c r="A63" i="3"/>
  <c r="H63" i="3"/>
  <c r="A64" i="3"/>
  <c r="H64" i="3"/>
  <c r="A65" i="3"/>
  <c r="K65" i="3" s="1"/>
  <c r="H65" i="3"/>
  <c r="A66" i="3"/>
  <c r="H66" i="3"/>
  <c r="A67" i="3"/>
  <c r="L67" i="3" s="1"/>
  <c r="H67" i="3"/>
  <c r="A68" i="3"/>
  <c r="K68" i="3" s="1"/>
  <c r="H68" i="3"/>
  <c r="A69" i="3"/>
  <c r="I69" i="3" s="1"/>
  <c r="H69" i="3"/>
  <c r="A70" i="3"/>
  <c r="H70" i="3"/>
  <c r="A71" i="3"/>
  <c r="H71" i="3"/>
  <c r="A72" i="3"/>
  <c r="H72" i="3"/>
  <c r="A73" i="3"/>
  <c r="K73" i="3" s="1"/>
  <c r="H73" i="3"/>
  <c r="A74" i="3"/>
  <c r="H74" i="3"/>
  <c r="A75" i="3"/>
  <c r="L75" i="3" s="1"/>
  <c r="H75" i="3"/>
  <c r="A76" i="3"/>
  <c r="K76" i="3" s="1"/>
  <c r="H76" i="3"/>
  <c r="A77" i="3"/>
  <c r="I77" i="3" s="1"/>
  <c r="H77" i="3"/>
  <c r="A78" i="3"/>
  <c r="H78" i="3"/>
  <c r="A79" i="3"/>
  <c r="H79" i="3"/>
  <c r="A80" i="3"/>
  <c r="H80" i="3"/>
  <c r="A81" i="3"/>
  <c r="K81" i="3" s="1"/>
  <c r="H81" i="3"/>
  <c r="A82" i="3"/>
  <c r="H82" i="3"/>
  <c r="A83" i="3"/>
  <c r="L83" i="3" s="1"/>
  <c r="H83" i="3"/>
  <c r="A84" i="3"/>
  <c r="K84" i="3" s="1"/>
  <c r="H84" i="3"/>
  <c r="A85" i="3"/>
  <c r="I85" i="3" s="1"/>
  <c r="H85" i="3"/>
  <c r="A86" i="3"/>
  <c r="H86" i="3"/>
  <c r="A87" i="3"/>
  <c r="H87" i="3"/>
  <c r="A88" i="3"/>
  <c r="H88" i="3"/>
  <c r="A89" i="3"/>
  <c r="K89" i="3" s="1"/>
  <c r="H89" i="3"/>
  <c r="A90" i="3"/>
  <c r="H90" i="3"/>
  <c r="A91" i="3"/>
  <c r="L91" i="3" s="1"/>
  <c r="H91" i="3"/>
  <c r="A92" i="3"/>
  <c r="K92" i="3" s="1"/>
  <c r="H92" i="3"/>
  <c r="A93" i="3"/>
  <c r="I93" i="3" s="1"/>
  <c r="H93" i="3"/>
  <c r="A94" i="3"/>
  <c r="H94" i="3"/>
  <c r="A95" i="3"/>
  <c r="H95" i="3"/>
  <c r="A96" i="3"/>
  <c r="H96" i="3"/>
  <c r="A97" i="3"/>
  <c r="K97" i="3" s="1"/>
  <c r="H97" i="3"/>
  <c r="A98" i="3"/>
  <c r="H98" i="3"/>
  <c r="A99" i="3"/>
  <c r="K99" i="3" s="1"/>
  <c r="H99" i="3"/>
  <c r="A100" i="3"/>
  <c r="K100" i="3" s="1"/>
  <c r="H100" i="3"/>
  <c r="A101" i="3"/>
  <c r="I101" i="3" s="1"/>
  <c r="H101" i="3"/>
  <c r="A102" i="3"/>
  <c r="H102" i="3"/>
  <c r="A103" i="3"/>
  <c r="H103" i="3"/>
  <c r="A104" i="3"/>
  <c r="H104" i="3"/>
  <c r="A105" i="3"/>
  <c r="K105" i="3" s="1"/>
  <c r="H105" i="3"/>
  <c r="A106" i="3"/>
  <c r="H106" i="3"/>
  <c r="A107" i="3"/>
  <c r="K107" i="3" s="1"/>
  <c r="H107" i="3"/>
  <c r="A108" i="3"/>
  <c r="K108" i="3" s="1"/>
  <c r="H108" i="3"/>
  <c r="A109" i="3"/>
  <c r="I109" i="3" s="1"/>
  <c r="H109" i="3"/>
  <c r="A110" i="3"/>
  <c r="H110" i="3"/>
  <c r="A111" i="3"/>
  <c r="H111" i="3"/>
  <c r="A112" i="3"/>
  <c r="H112" i="3"/>
  <c r="A113" i="3"/>
  <c r="K113" i="3" s="1"/>
  <c r="H113" i="3"/>
  <c r="A114" i="3"/>
  <c r="H114" i="3"/>
  <c r="A115" i="3"/>
  <c r="J115" i="3" s="1"/>
  <c r="H115" i="3"/>
  <c r="A116" i="3"/>
  <c r="K116" i="3" s="1"/>
  <c r="H116" i="3"/>
  <c r="A117" i="3"/>
  <c r="I117" i="3" s="1"/>
  <c r="H117" i="3"/>
  <c r="A118" i="3"/>
  <c r="H118" i="3"/>
  <c r="A119" i="3"/>
  <c r="K119" i="3" s="1"/>
  <c r="H119" i="3"/>
  <c r="A120" i="3"/>
  <c r="L120" i="3" s="1"/>
  <c r="H120" i="3"/>
  <c r="A121" i="3"/>
  <c r="J121" i="3" s="1"/>
  <c r="H121" i="3"/>
  <c r="A122" i="3"/>
  <c r="K122" i="3" s="1"/>
  <c r="H122" i="3"/>
  <c r="A123" i="3"/>
  <c r="J123" i="3" s="1"/>
  <c r="H123" i="3"/>
  <c r="A124" i="3"/>
  <c r="K124" i="3" s="1"/>
  <c r="H124" i="3"/>
  <c r="A125" i="3"/>
  <c r="I125" i="3" s="1"/>
  <c r="H125" i="3"/>
  <c r="A126" i="3"/>
  <c r="H126" i="3"/>
  <c r="A127" i="3"/>
  <c r="K127" i="3" s="1"/>
  <c r="H127" i="3"/>
  <c r="A128" i="3"/>
  <c r="L128" i="3" s="1"/>
  <c r="H128" i="3"/>
  <c r="A129" i="3"/>
  <c r="H129" i="3"/>
  <c r="A130" i="3"/>
  <c r="K130" i="3" s="1"/>
  <c r="H130" i="3"/>
  <c r="A131" i="3"/>
  <c r="J131" i="3" s="1"/>
  <c r="H131" i="3"/>
  <c r="A132" i="3"/>
  <c r="J132" i="3" s="1"/>
  <c r="H132" i="3"/>
  <c r="A133" i="3"/>
  <c r="K133" i="3" s="1"/>
  <c r="H133" i="3"/>
  <c r="A134" i="3"/>
  <c r="K134" i="3" s="1"/>
  <c r="H134" i="3"/>
  <c r="A135" i="3"/>
  <c r="K135" i="3" s="1"/>
  <c r="H135" i="3"/>
  <c r="A136" i="3"/>
  <c r="L136" i="3" s="1"/>
  <c r="H136" i="3"/>
  <c r="A137" i="3"/>
  <c r="K137" i="3" s="1"/>
  <c r="H137" i="3"/>
  <c r="A138" i="3"/>
  <c r="K138" i="3" s="1"/>
  <c r="H138" i="3"/>
  <c r="A139" i="3"/>
  <c r="J139" i="3" s="1"/>
  <c r="H139" i="3"/>
  <c r="A140" i="3"/>
  <c r="J140" i="3" s="1"/>
  <c r="H140" i="3"/>
  <c r="A141" i="3"/>
  <c r="K141" i="3" s="1"/>
  <c r="H141" i="3"/>
  <c r="A142" i="3"/>
  <c r="K142" i="3" s="1"/>
  <c r="H142" i="3"/>
  <c r="A143" i="3"/>
  <c r="K143" i="3" s="1"/>
  <c r="H143" i="3"/>
  <c r="A144" i="3"/>
  <c r="L144" i="3" s="1"/>
  <c r="H144" i="3"/>
  <c r="A145" i="3"/>
  <c r="J145" i="3" s="1"/>
  <c r="H145" i="3"/>
  <c r="A146" i="3"/>
  <c r="K146" i="3" s="1"/>
  <c r="H146" i="3"/>
  <c r="A147" i="3"/>
  <c r="J147" i="3" s="1"/>
  <c r="H147" i="3"/>
  <c r="A148" i="3"/>
  <c r="K148" i="3" s="1"/>
  <c r="H148" i="3"/>
  <c r="A149" i="3"/>
  <c r="I149" i="3" s="1"/>
  <c r="H149" i="3"/>
  <c r="A150" i="3"/>
  <c r="I150" i="3" s="1"/>
  <c r="H150" i="3"/>
  <c r="A151" i="3"/>
  <c r="K151" i="3" s="1"/>
  <c r="H151" i="3"/>
  <c r="A152" i="3"/>
  <c r="L152" i="3" s="1"/>
  <c r="H152" i="3"/>
  <c r="A153" i="3"/>
  <c r="K153" i="3" s="1"/>
  <c r="H153" i="3"/>
  <c r="A154" i="3"/>
  <c r="H154" i="3"/>
  <c r="A155" i="3"/>
  <c r="J155" i="3" s="1"/>
  <c r="H155" i="3"/>
  <c r="A156" i="3"/>
  <c r="I156" i="3" s="1"/>
  <c r="H156" i="3"/>
  <c r="A157" i="3"/>
  <c r="J157" i="3" s="1"/>
  <c r="H157" i="3"/>
  <c r="A158" i="3"/>
  <c r="J158" i="3" s="1"/>
  <c r="H158" i="3"/>
  <c r="A159" i="3"/>
  <c r="K159" i="3" s="1"/>
  <c r="H159" i="3"/>
  <c r="A160" i="3"/>
  <c r="I160" i="3" s="1"/>
  <c r="H160" i="3"/>
  <c r="A161" i="3"/>
  <c r="K161" i="3" s="1"/>
  <c r="H161" i="3"/>
  <c r="A162" i="3"/>
  <c r="I162" i="3" s="1"/>
  <c r="H162" i="3"/>
  <c r="A163" i="3"/>
  <c r="I163" i="3" s="1"/>
  <c r="H163" i="3"/>
  <c r="A164" i="3"/>
  <c r="I164" i="3" s="1"/>
  <c r="H164" i="3"/>
  <c r="A165" i="3"/>
  <c r="J165" i="3" s="1"/>
  <c r="H165" i="3"/>
  <c r="A166" i="3"/>
  <c r="K166" i="3" s="1"/>
  <c r="H166" i="3"/>
  <c r="A167" i="3"/>
  <c r="L167" i="3" s="1"/>
  <c r="H167" i="3"/>
  <c r="A168" i="3"/>
  <c r="L168" i="3" s="1"/>
  <c r="H168" i="3"/>
  <c r="A169" i="3"/>
  <c r="I169" i="3" s="1"/>
  <c r="H169" i="3"/>
  <c r="A170" i="3"/>
  <c r="L170" i="3" s="1"/>
  <c r="H170" i="3"/>
  <c r="A171" i="3"/>
  <c r="K171" i="3" s="1"/>
  <c r="H171" i="3"/>
  <c r="A172" i="3"/>
  <c r="J172" i="3" s="1"/>
  <c r="H172" i="3"/>
  <c r="A173" i="3"/>
  <c r="K173" i="3" s="1"/>
  <c r="H173" i="3"/>
  <c r="A174" i="3"/>
  <c r="J174" i="3" s="1"/>
  <c r="H174" i="3"/>
  <c r="A175" i="3"/>
  <c r="I175" i="3" s="1"/>
  <c r="H175" i="3"/>
  <c r="A176" i="3"/>
  <c r="I176" i="3" s="1"/>
  <c r="H176" i="3"/>
  <c r="A177" i="3"/>
  <c r="J177" i="3" s="1"/>
  <c r="H177" i="3"/>
  <c r="A178" i="3"/>
  <c r="L178" i="3" s="1"/>
  <c r="H178" i="3"/>
  <c r="A179" i="3"/>
  <c r="I179" i="3" s="1"/>
  <c r="H179" i="3"/>
  <c r="A180" i="3"/>
  <c r="I180" i="3" s="1"/>
  <c r="H180" i="3"/>
  <c r="A181" i="3"/>
  <c r="J181" i="3" s="1"/>
  <c r="H181" i="3"/>
  <c r="A182" i="3"/>
  <c r="J182" i="3" s="1"/>
  <c r="H182" i="3"/>
  <c r="A183" i="3"/>
  <c r="L183" i="3" s="1"/>
  <c r="H183" i="3"/>
  <c r="A184" i="3"/>
  <c r="I184" i="3" s="1"/>
  <c r="H184" i="3"/>
  <c r="A185" i="3"/>
  <c r="J185" i="3" s="1"/>
  <c r="H185" i="3"/>
  <c r="A186" i="3"/>
  <c r="J186" i="3" s="1"/>
  <c r="H186" i="3"/>
  <c r="A187" i="3"/>
  <c r="I187" i="3" s="1"/>
  <c r="H187" i="3"/>
  <c r="A188" i="3"/>
  <c r="I188" i="3" s="1"/>
  <c r="H188" i="3"/>
  <c r="A189" i="3"/>
  <c r="J189" i="3" s="1"/>
  <c r="H189" i="3"/>
  <c r="A190" i="3"/>
  <c r="J190" i="3" s="1"/>
  <c r="H190" i="3"/>
  <c r="A191" i="3"/>
  <c r="L191" i="3" s="1"/>
  <c r="H191" i="3"/>
  <c r="A192" i="3"/>
  <c r="I192" i="3" s="1"/>
  <c r="H192" i="3"/>
  <c r="A193" i="3"/>
  <c r="J193" i="3" s="1"/>
  <c r="H193" i="3"/>
  <c r="A194" i="3"/>
  <c r="J194" i="3" s="1"/>
  <c r="H194" i="3"/>
  <c r="A195" i="3"/>
  <c r="I195" i="3" s="1"/>
  <c r="H195" i="3"/>
  <c r="A196" i="3"/>
  <c r="I196" i="3" s="1"/>
  <c r="H196" i="3"/>
  <c r="A197" i="3"/>
  <c r="J197" i="3" s="1"/>
  <c r="H197" i="3"/>
  <c r="A198" i="3"/>
  <c r="J198" i="3" s="1"/>
  <c r="H198" i="3"/>
  <c r="A199" i="3"/>
  <c r="L199" i="3" s="1"/>
  <c r="H199" i="3"/>
  <c r="A200" i="3"/>
  <c r="I200" i="3" s="1"/>
  <c r="H200" i="3"/>
  <c r="A201" i="3"/>
  <c r="J201" i="3" s="1"/>
  <c r="H201" i="3"/>
  <c r="A202" i="3"/>
  <c r="K202" i="3" s="1"/>
  <c r="H202" i="3"/>
  <c r="A203" i="3"/>
  <c r="L203" i="3" s="1"/>
  <c r="H203" i="3"/>
  <c r="A204" i="3"/>
  <c r="I204" i="3" s="1"/>
  <c r="H204" i="3"/>
  <c r="A205" i="3"/>
  <c r="J205" i="3" s="1"/>
  <c r="H205" i="3"/>
  <c r="A206" i="3"/>
  <c r="J206" i="3" s="1"/>
  <c r="H206" i="3"/>
  <c r="A207" i="3"/>
  <c r="L207" i="3" s="1"/>
  <c r="H207" i="3"/>
  <c r="A208" i="3"/>
  <c r="I208" i="3" s="1"/>
  <c r="H208" i="3"/>
  <c r="A209" i="3"/>
  <c r="J209" i="3" s="1"/>
  <c r="H209" i="3"/>
  <c r="A210" i="3"/>
  <c r="K210" i="3" s="1"/>
  <c r="H210" i="3"/>
  <c r="A211" i="3"/>
  <c r="L211" i="3" s="1"/>
  <c r="H211" i="3"/>
  <c r="A212" i="3"/>
  <c r="I212" i="3" s="1"/>
  <c r="H212" i="3"/>
  <c r="A213" i="3"/>
  <c r="J213" i="3" s="1"/>
  <c r="H213" i="3"/>
  <c r="A214" i="3"/>
  <c r="J214" i="3" s="1"/>
  <c r="H214" i="3"/>
  <c r="A215" i="3"/>
  <c r="L215" i="3" s="1"/>
  <c r="H215" i="3"/>
  <c r="A216" i="3"/>
  <c r="I216" i="3" s="1"/>
  <c r="H216" i="3"/>
  <c r="A217" i="3"/>
  <c r="J217" i="3" s="1"/>
  <c r="H217" i="3"/>
  <c r="A218" i="3"/>
  <c r="K218" i="3" s="1"/>
  <c r="H218" i="3"/>
  <c r="A219" i="3"/>
  <c r="L219" i="3" s="1"/>
  <c r="H219" i="3"/>
  <c r="A220" i="3"/>
  <c r="I220" i="3" s="1"/>
  <c r="H220" i="3"/>
  <c r="A221" i="3"/>
  <c r="J221" i="3" s="1"/>
  <c r="H221" i="3"/>
  <c r="A222" i="3"/>
  <c r="J222" i="3" s="1"/>
  <c r="H222" i="3"/>
  <c r="A223" i="3"/>
  <c r="L223" i="3" s="1"/>
  <c r="H223" i="3"/>
  <c r="A224" i="3"/>
  <c r="I224" i="3" s="1"/>
  <c r="H224" i="3"/>
  <c r="A225" i="3"/>
  <c r="J225" i="3" s="1"/>
  <c r="H225" i="3"/>
  <c r="A226" i="3"/>
  <c r="K226" i="3" s="1"/>
  <c r="H226" i="3"/>
  <c r="A227" i="3"/>
  <c r="L227" i="3" s="1"/>
  <c r="H227" i="3"/>
  <c r="A228" i="3"/>
  <c r="I228" i="3" s="1"/>
  <c r="H228" i="3"/>
  <c r="A229" i="3"/>
  <c r="J229" i="3" s="1"/>
  <c r="H229" i="3"/>
  <c r="A230" i="3"/>
  <c r="J230" i="3" s="1"/>
  <c r="H230" i="3"/>
  <c r="A231" i="3"/>
  <c r="L231" i="3" s="1"/>
  <c r="H231" i="3"/>
  <c r="A232" i="3"/>
  <c r="I232" i="3" s="1"/>
  <c r="H232" i="3"/>
  <c r="A233" i="3"/>
  <c r="J233" i="3" s="1"/>
  <c r="H233" i="3"/>
  <c r="A234" i="3"/>
  <c r="K234" i="3" s="1"/>
  <c r="H234" i="3"/>
  <c r="A235" i="3"/>
  <c r="L235" i="3" s="1"/>
  <c r="H235" i="3"/>
  <c r="A236" i="3"/>
  <c r="I236" i="3" s="1"/>
  <c r="H236" i="3"/>
  <c r="A237" i="3"/>
  <c r="J237" i="3" s="1"/>
  <c r="H237" i="3"/>
  <c r="A238" i="3"/>
  <c r="J238" i="3" s="1"/>
  <c r="H238" i="3"/>
  <c r="A239" i="3"/>
  <c r="L239" i="3" s="1"/>
  <c r="H239" i="3"/>
  <c r="A240" i="3"/>
  <c r="I240" i="3" s="1"/>
  <c r="H240" i="3"/>
  <c r="A241" i="3"/>
  <c r="J241" i="3" s="1"/>
  <c r="H241" i="3"/>
  <c r="A242" i="3"/>
  <c r="K242" i="3" s="1"/>
  <c r="H242" i="3"/>
  <c r="A243" i="3"/>
  <c r="L243" i="3" s="1"/>
  <c r="H243" i="3"/>
  <c r="A244" i="3"/>
  <c r="I244" i="3" s="1"/>
  <c r="H244" i="3"/>
  <c r="A245" i="3"/>
  <c r="J245" i="3" s="1"/>
  <c r="H245" i="3"/>
  <c r="A246" i="3"/>
  <c r="J246" i="3" s="1"/>
  <c r="H246" i="3"/>
  <c r="A247" i="3"/>
  <c r="I247" i="3" s="1"/>
  <c r="H247" i="3"/>
  <c r="A248" i="3"/>
  <c r="I248" i="3" s="1"/>
  <c r="H248" i="3"/>
  <c r="A249" i="3"/>
  <c r="J249" i="3" s="1"/>
  <c r="H249" i="3"/>
  <c r="A250" i="3"/>
  <c r="K250" i="3" s="1"/>
  <c r="H250" i="3"/>
  <c r="A251" i="3"/>
  <c r="L251" i="3" s="1"/>
  <c r="H251" i="3"/>
  <c r="A252" i="3"/>
  <c r="K252" i="3" s="1"/>
  <c r="H252" i="3"/>
  <c r="K51" i="3" l="1"/>
  <c r="J116" i="3"/>
  <c r="L148" i="3"/>
  <c r="J125" i="3"/>
  <c r="L132" i="3"/>
  <c r="L222" i="3"/>
  <c r="J162" i="3"/>
  <c r="J69" i="3"/>
  <c r="J36" i="3"/>
  <c r="K101" i="3"/>
  <c r="J215" i="3"/>
  <c r="L214" i="3"/>
  <c r="J122" i="3"/>
  <c r="L206" i="3"/>
  <c r="J195" i="3"/>
  <c r="K177" i="3"/>
  <c r="J52" i="3"/>
  <c r="I242" i="3"/>
  <c r="J227" i="3"/>
  <c r="L202" i="3"/>
  <c r="J130" i="3"/>
  <c r="K249" i="3"/>
  <c r="J234" i="3"/>
  <c r="J179" i="3"/>
  <c r="I146" i="3"/>
  <c r="I84" i="3"/>
  <c r="I81" i="3"/>
  <c r="J44" i="3"/>
  <c r="K182" i="3"/>
  <c r="K164" i="3"/>
  <c r="L218" i="3"/>
  <c r="J178" i="3"/>
  <c r="K83" i="3"/>
  <c r="J53" i="3"/>
  <c r="K43" i="3"/>
  <c r="J20" i="3"/>
  <c r="K131" i="3"/>
  <c r="J60" i="3"/>
  <c r="K238" i="3"/>
  <c r="J218" i="3"/>
  <c r="J202" i="3"/>
  <c r="K185" i="3"/>
  <c r="I168" i="3"/>
  <c r="I140" i="3"/>
  <c r="J137" i="3"/>
  <c r="I108" i="3"/>
  <c r="J101" i="3"/>
  <c r="K77" i="3"/>
  <c r="I97" i="3"/>
  <c r="I230" i="3"/>
  <c r="I227" i="3"/>
  <c r="L210" i="3"/>
  <c r="J207" i="3"/>
  <c r="L201" i="3"/>
  <c r="L198" i="3"/>
  <c r="K167" i="3"/>
  <c r="I153" i="3"/>
  <c r="K147" i="3"/>
  <c r="J133" i="3"/>
  <c r="J100" i="3"/>
  <c r="I52" i="3"/>
  <c r="I49" i="3"/>
  <c r="K243" i="3"/>
  <c r="J210" i="3"/>
  <c r="I201" i="3"/>
  <c r="J156" i="3"/>
  <c r="I133" i="3"/>
  <c r="I124" i="3"/>
  <c r="J85" i="3"/>
  <c r="I65" i="3"/>
  <c r="J45" i="3"/>
  <c r="K27" i="3"/>
  <c r="K233" i="3"/>
  <c r="K246" i="3"/>
  <c r="L186" i="3"/>
  <c r="J173" i="3"/>
  <c r="I141" i="3"/>
  <c r="I138" i="3"/>
  <c r="J109" i="3"/>
  <c r="J92" i="3"/>
  <c r="K75" i="3"/>
  <c r="I68" i="3"/>
  <c r="J146" i="3"/>
  <c r="K53" i="3"/>
  <c r="I251" i="3"/>
  <c r="L242" i="3"/>
  <c r="J242" i="3"/>
  <c r="L233" i="3"/>
  <c r="L230" i="3"/>
  <c r="K227" i="3"/>
  <c r="I225" i="3"/>
  <c r="J219" i="3"/>
  <c r="I217" i="3"/>
  <c r="J211" i="3"/>
  <c r="I209" i="3"/>
  <c r="J203" i="3"/>
  <c r="K201" i="3"/>
  <c r="I193" i="3"/>
  <c r="K190" i="3"/>
  <c r="L173" i="3"/>
  <c r="I171" i="3"/>
  <c r="K157" i="3"/>
  <c r="J141" i="3"/>
  <c r="K125" i="3"/>
  <c r="J108" i="3"/>
  <c r="I105" i="3"/>
  <c r="J84" i="3"/>
  <c r="K69" i="3"/>
  <c r="K67" i="3"/>
  <c r="K224" i="3"/>
  <c r="K192" i="3"/>
  <c r="J175" i="3"/>
  <c r="K170" i="3"/>
  <c r="L156" i="3"/>
  <c r="I122" i="3"/>
  <c r="I116" i="3"/>
  <c r="I113" i="3"/>
  <c r="I92" i="3"/>
  <c r="I89" i="3"/>
  <c r="J77" i="3"/>
  <c r="I60" i="3"/>
  <c r="I57" i="3"/>
  <c r="I36" i="3"/>
  <c r="I33" i="3"/>
  <c r="I20" i="3"/>
  <c r="I238" i="3"/>
  <c r="L246" i="3"/>
  <c r="L185" i="3"/>
  <c r="L177" i="3"/>
  <c r="K156" i="3"/>
  <c r="J153" i="3"/>
  <c r="L140" i="3"/>
  <c r="J124" i="3"/>
  <c r="K109" i="3"/>
  <c r="K85" i="3"/>
  <c r="J68" i="3"/>
  <c r="K251" i="3"/>
  <c r="L237" i="3"/>
  <c r="J223" i="3"/>
  <c r="I215" i="3"/>
  <c r="I207" i="3"/>
  <c r="J199" i="3"/>
  <c r="L193" i="3"/>
  <c r="I185" i="3"/>
  <c r="I182" i="3"/>
  <c r="I177" i="3"/>
  <c r="L171" i="3"/>
  <c r="J161" i="3"/>
  <c r="I137" i="3"/>
  <c r="I132" i="3"/>
  <c r="K117" i="3"/>
  <c r="K115" i="3"/>
  <c r="I100" i="3"/>
  <c r="K93" i="3"/>
  <c r="K91" i="3"/>
  <c r="J76" i="3"/>
  <c r="K61" i="3"/>
  <c r="K59" i="3"/>
  <c r="I44" i="3"/>
  <c r="I41" i="3"/>
  <c r="K35" i="3"/>
  <c r="J28" i="3"/>
  <c r="K19" i="3"/>
  <c r="K248" i="3"/>
  <c r="K225" i="3"/>
  <c r="L217" i="3"/>
  <c r="L209" i="3"/>
  <c r="I199" i="3"/>
  <c r="K193" i="3"/>
  <c r="J171" i="3"/>
  <c r="L163" i="3"/>
  <c r="L157" i="3"/>
  <c r="J117" i="3"/>
  <c r="J93" i="3"/>
  <c r="I76" i="3"/>
  <c r="I73" i="3"/>
  <c r="J61" i="3"/>
  <c r="J37" i="3"/>
  <c r="I28" i="3"/>
  <c r="I25" i="3"/>
  <c r="J235" i="3"/>
  <c r="I250" i="3"/>
  <c r="L245" i="3"/>
  <c r="K232" i="3"/>
  <c r="K222" i="3"/>
  <c r="K214" i="3"/>
  <c r="K206" i="3"/>
  <c r="J187" i="3"/>
  <c r="J251" i="3"/>
  <c r="I243" i="3"/>
  <c r="K240" i="3"/>
  <c r="L238" i="3"/>
  <c r="K230" i="3"/>
  <c r="L225" i="3"/>
  <c r="I222" i="3"/>
  <c r="K217" i="3"/>
  <c r="I214" i="3"/>
  <c r="K209" i="3"/>
  <c r="I206" i="3"/>
  <c r="I198" i="3"/>
  <c r="L189" i="3"/>
  <c r="L182" i="3"/>
  <c r="L175" i="3"/>
  <c r="L162" i="3"/>
  <c r="K162" i="3"/>
  <c r="K145" i="3"/>
  <c r="I145" i="3"/>
  <c r="I118" i="3"/>
  <c r="J118" i="3"/>
  <c r="K118" i="3"/>
  <c r="K106" i="3"/>
  <c r="I106" i="3"/>
  <c r="J106" i="3"/>
  <c r="K90" i="3"/>
  <c r="I90" i="3"/>
  <c r="J90" i="3"/>
  <c r="I78" i="3"/>
  <c r="J78" i="3"/>
  <c r="K78" i="3"/>
  <c r="I30" i="3"/>
  <c r="J30" i="3"/>
  <c r="K30" i="3"/>
  <c r="I86" i="3"/>
  <c r="J86" i="3"/>
  <c r="K86" i="3"/>
  <c r="K42" i="3"/>
  <c r="I42" i="3"/>
  <c r="J42" i="3"/>
  <c r="L226" i="3"/>
  <c r="K194" i="3"/>
  <c r="I194" i="3"/>
  <c r="L187" i="3"/>
  <c r="K187" i="3"/>
  <c r="L172" i="3"/>
  <c r="I172" i="3"/>
  <c r="I134" i="3"/>
  <c r="J134" i="3"/>
  <c r="I102" i="3"/>
  <c r="J102" i="3"/>
  <c r="K102" i="3"/>
  <c r="I94" i="3"/>
  <c r="J94" i="3"/>
  <c r="K94" i="3"/>
  <c r="I38" i="3"/>
  <c r="J38" i="3"/>
  <c r="K38" i="3"/>
  <c r="K98" i="3"/>
  <c r="I98" i="3"/>
  <c r="J98" i="3"/>
  <c r="K18" i="3"/>
  <c r="I18" i="3"/>
  <c r="J18" i="3"/>
  <c r="L241" i="3"/>
  <c r="L249" i="3"/>
  <c r="I246" i="3"/>
  <c r="K241" i="3"/>
  <c r="L234" i="3"/>
  <c r="I233" i="3"/>
  <c r="J231" i="3"/>
  <c r="J226" i="3"/>
  <c r="K219" i="3"/>
  <c r="I218" i="3"/>
  <c r="K211" i="3"/>
  <c r="I210" i="3"/>
  <c r="K203" i="3"/>
  <c r="I202" i="3"/>
  <c r="L197" i="3"/>
  <c r="L190" i="3"/>
  <c r="J183" i="3"/>
  <c r="I173" i="3"/>
  <c r="L164" i="3"/>
  <c r="I161" i="3"/>
  <c r="I157" i="3"/>
  <c r="L149" i="3"/>
  <c r="I148" i="3"/>
  <c r="J148" i="3"/>
  <c r="I142" i="3"/>
  <c r="J142" i="3"/>
  <c r="K50" i="3"/>
  <c r="I50" i="3"/>
  <c r="J50" i="3"/>
  <c r="I241" i="3"/>
  <c r="J239" i="3"/>
  <c r="L205" i="3"/>
  <c r="K178" i="3"/>
  <c r="I178" i="3"/>
  <c r="K176" i="3"/>
  <c r="K158" i="3"/>
  <c r="K58" i="3"/>
  <c r="I58" i="3"/>
  <c r="J58" i="3"/>
  <c r="I46" i="3"/>
  <c r="J46" i="3"/>
  <c r="K46" i="3"/>
  <c r="K26" i="3"/>
  <c r="I26" i="3"/>
  <c r="J26" i="3"/>
  <c r="I226" i="3"/>
  <c r="L221" i="3"/>
  <c r="L213" i="3"/>
  <c r="I183" i="3"/>
  <c r="L250" i="3"/>
  <c r="I249" i="3"/>
  <c r="J247" i="3"/>
  <c r="K235" i="3"/>
  <c r="I234" i="3"/>
  <c r="L229" i="3"/>
  <c r="I219" i="3"/>
  <c r="K216" i="3"/>
  <c r="I211" i="3"/>
  <c r="K208" i="3"/>
  <c r="I203" i="3"/>
  <c r="K200" i="3"/>
  <c r="L195" i="3"/>
  <c r="K195" i="3"/>
  <c r="I190" i="3"/>
  <c r="L181" i="3"/>
  <c r="L174" i="3"/>
  <c r="L165" i="3"/>
  <c r="J164" i="3"/>
  <c r="I126" i="3"/>
  <c r="J126" i="3"/>
  <c r="K126" i="3"/>
  <c r="L107" i="3"/>
  <c r="J107" i="3"/>
  <c r="K66" i="3"/>
  <c r="I66" i="3"/>
  <c r="J66" i="3"/>
  <c r="I54" i="3"/>
  <c r="J54" i="3"/>
  <c r="K54" i="3"/>
  <c r="I22" i="3"/>
  <c r="J22" i="3"/>
  <c r="K22" i="3"/>
  <c r="I154" i="3"/>
  <c r="J154" i="3"/>
  <c r="J250" i="3"/>
  <c r="J191" i="3"/>
  <c r="K165" i="3"/>
  <c r="K150" i="3"/>
  <c r="J149" i="3"/>
  <c r="K149" i="3"/>
  <c r="K129" i="3"/>
  <c r="I129" i="3"/>
  <c r="J129" i="3"/>
  <c r="L99" i="3"/>
  <c r="J99" i="3"/>
  <c r="K74" i="3"/>
  <c r="I74" i="3"/>
  <c r="J74" i="3"/>
  <c r="I62" i="3"/>
  <c r="J62" i="3"/>
  <c r="K62" i="3"/>
  <c r="I110" i="3"/>
  <c r="J110" i="3"/>
  <c r="K110" i="3"/>
  <c r="J243" i="3"/>
  <c r="I235" i="3"/>
  <c r="K198" i="3"/>
  <c r="L194" i="3"/>
  <c r="I191" i="3"/>
  <c r="K186" i="3"/>
  <c r="I186" i="3"/>
  <c r="K184" i="3"/>
  <c r="L179" i="3"/>
  <c r="K179" i="3"/>
  <c r="K172" i="3"/>
  <c r="I165" i="3"/>
  <c r="J150" i="3"/>
  <c r="K121" i="3"/>
  <c r="I121" i="3"/>
  <c r="K114" i="3"/>
  <c r="I114" i="3"/>
  <c r="J114" i="3"/>
  <c r="K82" i="3"/>
  <c r="I82" i="3"/>
  <c r="J82" i="3"/>
  <c r="I70" i="3"/>
  <c r="J70" i="3"/>
  <c r="K70" i="3"/>
  <c r="K34" i="3"/>
  <c r="I34" i="3"/>
  <c r="J34" i="3"/>
  <c r="L141" i="3"/>
  <c r="K140" i="3"/>
  <c r="L133" i="3"/>
  <c r="K132" i="3"/>
  <c r="L124" i="3"/>
  <c r="L116" i="3"/>
  <c r="L108" i="3"/>
  <c r="L100" i="3"/>
  <c r="L92" i="3"/>
  <c r="J91" i="3"/>
  <c r="L84" i="3"/>
  <c r="J83" i="3"/>
  <c r="L76" i="3"/>
  <c r="J75" i="3"/>
  <c r="L68" i="3"/>
  <c r="J67" i="3"/>
  <c r="L60" i="3"/>
  <c r="J59" i="3"/>
  <c r="L52" i="3"/>
  <c r="J51" i="3"/>
  <c r="L44" i="3"/>
  <c r="J43" i="3"/>
  <c r="L36" i="3"/>
  <c r="J35" i="3"/>
  <c r="L28" i="3"/>
  <c r="J27" i="3"/>
  <c r="L20" i="3"/>
  <c r="J19" i="3"/>
  <c r="J138" i="3"/>
  <c r="L125" i="3"/>
  <c r="L117" i="3"/>
  <c r="J113" i="3"/>
  <c r="L109" i="3"/>
  <c r="J105" i="3"/>
  <c r="L101" i="3"/>
  <c r="J97" i="3"/>
  <c r="L93" i="3"/>
  <c r="J89" i="3"/>
  <c r="L85" i="3"/>
  <c r="J81" i="3"/>
  <c r="L77" i="3"/>
  <c r="J73" i="3"/>
  <c r="L69" i="3"/>
  <c r="J65" i="3"/>
  <c r="L61" i="3"/>
  <c r="J57" i="3"/>
  <c r="L53" i="3"/>
  <c r="J49" i="3"/>
  <c r="L45" i="3"/>
  <c r="J41" i="3"/>
  <c r="L37" i="3"/>
  <c r="J33" i="3"/>
  <c r="L29" i="3"/>
  <c r="J25" i="3"/>
  <c r="L21" i="3"/>
  <c r="K45" i="3"/>
  <c r="K37" i="3"/>
  <c r="K29" i="3"/>
  <c r="K21" i="3"/>
  <c r="J29" i="3"/>
  <c r="J21" i="3"/>
  <c r="I130" i="3"/>
  <c r="I104" i="3"/>
  <c r="J104" i="3"/>
  <c r="K104" i="3"/>
  <c r="L104" i="3"/>
  <c r="I96" i="3"/>
  <c r="J96" i="3"/>
  <c r="K96" i="3"/>
  <c r="L96" i="3"/>
  <c r="I72" i="3"/>
  <c r="J72" i="3"/>
  <c r="K72" i="3"/>
  <c r="L72" i="3"/>
  <c r="L252" i="3"/>
  <c r="L244" i="3"/>
  <c r="L236" i="3"/>
  <c r="L228" i="3"/>
  <c r="K236" i="3"/>
  <c r="K212" i="3"/>
  <c r="K188" i="3"/>
  <c r="J252" i="3"/>
  <c r="K237" i="3"/>
  <c r="J236" i="3"/>
  <c r="I252" i="3"/>
  <c r="L247" i="3"/>
  <c r="L248" i="3"/>
  <c r="K247" i="3"/>
  <c r="I245" i="3"/>
  <c r="L240" i="3"/>
  <c r="K239" i="3"/>
  <c r="I237" i="3"/>
  <c r="L232" i="3"/>
  <c r="K231" i="3"/>
  <c r="I229" i="3"/>
  <c r="L224" i="3"/>
  <c r="K223" i="3"/>
  <c r="I221" i="3"/>
  <c r="L216" i="3"/>
  <c r="K215" i="3"/>
  <c r="I213" i="3"/>
  <c r="L208" i="3"/>
  <c r="K207" i="3"/>
  <c r="I205" i="3"/>
  <c r="L200" i="3"/>
  <c r="K199" i="3"/>
  <c r="I197" i="3"/>
  <c r="L192" i="3"/>
  <c r="K191" i="3"/>
  <c r="I189" i="3"/>
  <c r="L184" i="3"/>
  <c r="K183" i="3"/>
  <c r="I181" i="3"/>
  <c r="L176" i="3"/>
  <c r="K175" i="3"/>
  <c r="I174" i="3"/>
  <c r="I152" i="3"/>
  <c r="J152" i="3"/>
  <c r="K152" i="3"/>
  <c r="I135" i="3"/>
  <c r="J135" i="3"/>
  <c r="L135" i="3"/>
  <c r="L131" i="3"/>
  <c r="I131" i="3"/>
  <c r="I120" i="3"/>
  <c r="J120" i="3"/>
  <c r="K120" i="3"/>
  <c r="I112" i="3"/>
  <c r="J112" i="3"/>
  <c r="K112" i="3"/>
  <c r="L112" i="3"/>
  <c r="I80" i="3"/>
  <c r="J80" i="3"/>
  <c r="K80" i="3"/>
  <c r="L80" i="3"/>
  <c r="I56" i="3"/>
  <c r="J56" i="3"/>
  <c r="K56" i="3"/>
  <c r="L56" i="3"/>
  <c r="I32" i="3"/>
  <c r="J32" i="3"/>
  <c r="K32" i="3"/>
  <c r="L32" i="3"/>
  <c r="J248" i="3"/>
  <c r="J224" i="3"/>
  <c r="I223" i="3"/>
  <c r="J208" i="3"/>
  <c r="J192" i="3"/>
  <c r="J176" i="3"/>
  <c r="J170" i="3"/>
  <c r="K169" i="3"/>
  <c r="L169" i="3"/>
  <c r="K163" i="3"/>
  <c r="L160" i="3"/>
  <c r="I159" i="3"/>
  <c r="J159" i="3"/>
  <c r="L155" i="3"/>
  <c r="I155" i="3"/>
  <c r="I144" i="3"/>
  <c r="J144" i="3"/>
  <c r="K144" i="3"/>
  <c r="I127" i="3"/>
  <c r="J127" i="3"/>
  <c r="L127" i="3"/>
  <c r="L123" i="3"/>
  <c r="I123" i="3"/>
  <c r="I88" i="3"/>
  <c r="J88" i="3"/>
  <c r="K88" i="3"/>
  <c r="L88" i="3"/>
  <c r="I64" i="3"/>
  <c r="J64" i="3"/>
  <c r="K64" i="3"/>
  <c r="L64" i="3"/>
  <c r="I48" i="3"/>
  <c r="J48" i="3"/>
  <c r="K48" i="3"/>
  <c r="L48" i="3"/>
  <c r="I24" i="3"/>
  <c r="J24" i="3"/>
  <c r="K24" i="3"/>
  <c r="L24" i="3"/>
  <c r="J240" i="3"/>
  <c r="I239" i="3"/>
  <c r="J232" i="3"/>
  <c r="I231" i="3"/>
  <c r="J216" i="3"/>
  <c r="J200" i="3"/>
  <c r="J184" i="3"/>
  <c r="I170" i="3"/>
  <c r="J163" i="3"/>
  <c r="K139" i="3"/>
  <c r="L220" i="3"/>
  <c r="L212" i="3"/>
  <c r="L204" i="3"/>
  <c r="L196" i="3"/>
  <c r="L188" i="3"/>
  <c r="L180" i="3"/>
  <c r="I167" i="3"/>
  <c r="J167" i="3"/>
  <c r="I151" i="3"/>
  <c r="J151" i="3"/>
  <c r="L151" i="3"/>
  <c r="L147" i="3"/>
  <c r="I147" i="3"/>
  <c r="I136" i="3"/>
  <c r="J136" i="3"/>
  <c r="K136" i="3"/>
  <c r="I119" i="3"/>
  <c r="J119" i="3"/>
  <c r="L119" i="3"/>
  <c r="L115" i="3"/>
  <c r="I115" i="3"/>
  <c r="I111" i="3"/>
  <c r="J111" i="3"/>
  <c r="K111" i="3"/>
  <c r="L111" i="3"/>
  <c r="I103" i="3"/>
  <c r="J103" i="3"/>
  <c r="K103" i="3"/>
  <c r="L103" i="3"/>
  <c r="I95" i="3"/>
  <c r="J95" i="3"/>
  <c r="K95" i="3"/>
  <c r="L95" i="3"/>
  <c r="I87" i="3"/>
  <c r="J87" i="3"/>
  <c r="K87" i="3"/>
  <c r="L87" i="3"/>
  <c r="I79" i="3"/>
  <c r="J79" i="3"/>
  <c r="K79" i="3"/>
  <c r="L79" i="3"/>
  <c r="I71" i="3"/>
  <c r="J71" i="3"/>
  <c r="K71" i="3"/>
  <c r="L71" i="3"/>
  <c r="I63" i="3"/>
  <c r="J63" i="3"/>
  <c r="K63" i="3"/>
  <c r="L63" i="3"/>
  <c r="I55" i="3"/>
  <c r="J55" i="3"/>
  <c r="K55" i="3"/>
  <c r="L55" i="3"/>
  <c r="K180" i="3"/>
  <c r="J160" i="3"/>
  <c r="K160" i="3"/>
  <c r="I40" i="3"/>
  <c r="J40" i="3"/>
  <c r="K40" i="3"/>
  <c r="L40" i="3"/>
  <c r="K228" i="3"/>
  <c r="K220" i="3"/>
  <c r="K204" i="3"/>
  <c r="K196" i="3"/>
  <c r="K245" i="3"/>
  <c r="J244" i="3"/>
  <c r="K229" i="3"/>
  <c r="J228" i="3"/>
  <c r="K221" i="3"/>
  <c r="J220" i="3"/>
  <c r="K213" i="3"/>
  <c r="J212" i="3"/>
  <c r="K205" i="3"/>
  <c r="J204" i="3"/>
  <c r="K197" i="3"/>
  <c r="J196" i="3"/>
  <c r="K189" i="3"/>
  <c r="J188" i="3"/>
  <c r="K181" i="3"/>
  <c r="J180" i="3"/>
  <c r="K174" i="3"/>
  <c r="I143" i="3"/>
  <c r="J143" i="3"/>
  <c r="L143" i="3"/>
  <c r="L139" i="3"/>
  <c r="I139" i="3"/>
  <c r="I128" i="3"/>
  <c r="J128" i="3"/>
  <c r="K128" i="3"/>
  <c r="I166" i="3"/>
  <c r="L166" i="3"/>
  <c r="K244" i="3"/>
  <c r="J169" i="3"/>
  <c r="J168" i="3"/>
  <c r="K168" i="3"/>
  <c r="J166" i="3"/>
  <c r="L159" i="3"/>
  <c r="I158" i="3"/>
  <c r="L158" i="3"/>
  <c r="K155" i="3"/>
  <c r="K154" i="3"/>
  <c r="L154" i="3"/>
  <c r="K123" i="3"/>
  <c r="L150" i="3"/>
  <c r="L142" i="3"/>
  <c r="L134" i="3"/>
  <c r="L126" i="3"/>
  <c r="L118" i="3"/>
  <c r="L110" i="3"/>
  <c r="I107" i="3"/>
  <c r="L102" i="3"/>
  <c r="I99" i="3"/>
  <c r="L94" i="3"/>
  <c r="I91" i="3"/>
  <c r="L86" i="3"/>
  <c r="I83" i="3"/>
  <c r="L78" i="3"/>
  <c r="I75" i="3"/>
  <c r="L70" i="3"/>
  <c r="I67" i="3"/>
  <c r="L62" i="3"/>
  <c r="I59" i="3"/>
  <c r="L54" i="3"/>
  <c r="I51" i="3"/>
  <c r="L46" i="3"/>
  <c r="I43" i="3"/>
  <c r="L38" i="3"/>
  <c r="I35" i="3"/>
  <c r="L30" i="3"/>
  <c r="I27" i="3"/>
  <c r="L22" i="3"/>
  <c r="I19" i="3"/>
  <c r="L47" i="3"/>
  <c r="L39" i="3"/>
  <c r="L31" i="3"/>
  <c r="L23" i="3"/>
  <c r="K47" i="3"/>
  <c r="K39" i="3"/>
  <c r="K31" i="3"/>
  <c r="K23" i="3"/>
  <c r="L161" i="3"/>
  <c r="L153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J47" i="3"/>
  <c r="L41" i="3"/>
  <c r="J39" i="3"/>
  <c r="L33" i="3"/>
  <c r="J31" i="3"/>
  <c r="L25" i="3"/>
  <c r="J23" i="3"/>
  <c r="L146" i="3"/>
  <c r="L138" i="3"/>
  <c r="L130" i="3"/>
  <c r="L122" i="3"/>
  <c r="L114" i="3"/>
  <c r="L106" i="3"/>
  <c r="L98" i="3"/>
  <c r="L90" i="3"/>
  <c r="L82" i="3"/>
  <c r="L74" i="3"/>
  <c r="L66" i="3"/>
  <c r="L58" i="3"/>
  <c r="L50" i="3"/>
  <c r="L42" i="3"/>
  <c r="L34" i="3"/>
  <c r="L26" i="3"/>
  <c r="L18" i="3"/>
  <c r="M11" i="3" l="1"/>
  <c r="M19" i="3"/>
  <c r="M27" i="3"/>
  <c r="M35" i="3"/>
  <c r="M43" i="3"/>
  <c r="M51" i="3"/>
  <c r="M59" i="3"/>
  <c r="M67" i="3"/>
  <c r="M75" i="3"/>
  <c r="M83" i="3"/>
  <c r="M91" i="3"/>
  <c r="M99" i="3"/>
  <c r="M107" i="3"/>
  <c r="M115" i="3"/>
  <c r="M121" i="3"/>
  <c r="M123" i="3"/>
  <c r="M132" i="3"/>
  <c r="M8" i="3"/>
  <c r="M16" i="3"/>
  <c r="M24" i="3"/>
  <c r="M32" i="3"/>
  <c r="M40" i="3"/>
  <c r="M48" i="3"/>
  <c r="M56" i="3"/>
  <c r="M64" i="3"/>
  <c r="M72" i="3"/>
  <c r="M80" i="3"/>
  <c r="M88" i="3"/>
  <c r="M96" i="3"/>
  <c r="M104" i="3"/>
  <c r="M112" i="3"/>
  <c r="M131" i="3"/>
  <c r="M137" i="3"/>
  <c r="M139" i="3"/>
  <c r="M128" i="3"/>
  <c r="M6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122" i="3"/>
  <c r="M146" i="3"/>
  <c r="M150" i="3"/>
  <c r="M152" i="3"/>
  <c r="M158" i="3"/>
  <c r="M168" i="3"/>
  <c r="M181" i="3"/>
  <c r="M189" i="3"/>
  <c r="M197" i="3"/>
  <c r="M7" i="3"/>
  <c r="M9" i="3"/>
  <c r="M13" i="3"/>
  <c r="M15" i="3"/>
  <c r="M17" i="3"/>
  <c r="A17" i="3" s="1"/>
  <c r="M21" i="3"/>
  <c r="M23" i="3"/>
  <c r="M25" i="3"/>
  <c r="M29" i="3"/>
  <c r="M31" i="3"/>
  <c r="M33" i="3"/>
  <c r="M37" i="3"/>
  <c r="M39" i="3"/>
  <c r="M41" i="3"/>
  <c r="M45" i="3"/>
  <c r="M47" i="3"/>
  <c r="M49" i="3"/>
  <c r="M53" i="3"/>
  <c r="M55" i="3"/>
  <c r="M57" i="3"/>
  <c r="M61" i="3"/>
  <c r="M63" i="3"/>
  <c r="M65" i="3"/>
  <c r="M69" i="3"/>
  <c r="M71" i="3"/>
  <c r="M73" i="3"/>
  <c r="M77" i="3"/>
  <c r="M79" i="3"/>
  <c r="M81" i="3"/>
  <c r="M85" i="3"/>
  <c r="M87" i="3"/>
  <c r="M89" i="3"/>
  <c r="M93" i="3"/>
  <c r="M95" i="3"/>
  <c r="M97" i="3"/>
  <c r="M101" i="3"/>
  <c r="M103" i="3"/>
  <c r="M105" i="3"/>
  <c r="M109" i="3"/>
  <c r="M111" i="3"/>
  <c r="M113" i="3"/>
  <c r="M117" i="3"/>
  <c r="M125" i="3"/>
  <c r="M127" i="3"/>
  <c r="M138" i="3"/>
  <c r="M92" i="3"/>
  <c r="M98" i="3"/>
  <c r="M100" i="3"/>
  <c r="M110" i="3"/>
  <c r="M134" i="3"/>
  <c r="M136" i="3"/>
  <c r="M148" i="3"/>
  <c r="M154" i="3"/>
  <c r="M175" i="3"/>
  <c r="M182" i="3"/>
  <c r="M204" i="3"/>
  <c r="M212" i="3"/>
  <c r="M238" i="3"/>
  <c r="M217" i="3"/>
  <c r="M230" i="3"/>
  <c r="M251" i="3"/>
  <c r="M36" i="3"/>
  <c r="M84" i="3"/>
  <c r="M106" i="3"/>
  <c r="M108" i="3"/>
  <c r="M118" i="3"/>
  <c r="M156" i="3"/>
  <c r="M160" i="3"/>
  <c r="M172" i="3"/>
  <c r="M184" i="3"/>
  <c r="M187" i="3"/>
  <c r="M194" i="3"/>
  <c r="M196" i="3"/>
  <c r="M201" i="3"/>
  <c r="M209" i="3"/>
  <c r="M232" i="3"/>
  <c r="M226" i="3"/>
  <c r="M12" i="3"/>
  <c r="M76" i="3"/>
  <c r="M114" i="3"/>
  <c r="M116" i="3"/>
  <c r="M145" i="3"/>
  <c r="M169" i="3"/>
  <c r="M177" i="3"/>
  <c r="M191" i="3"/>
  <c r="M198" i="3"/>
  <c r="M206" i="3"/>
  <c r="M214" i="3"/>
  <c r="M222" i="3"/>
  <c r="M224" i="3"/>
  <c r="M237" i="3"/>
  <c r="M243" i="3"/>
  <c r="M200" i="3"/>
  <c r="M208" i="3"/>
  <c r="M244" i="3"/>
  <c r="M161" i="3"/>
  <c r="M195" i="3"/>
  <c r="M68" i="3"/>
  <c r="M129" i="3"/>
  <c r="M141" i="3"/>
  <c r="M143" i="3"/>
  <c r="M147" i="3"/>
  <c r="M155" i="3"/>
  <c r="M162" i="3"/>
  <c r="M165" i="3"/>
  <c r="M167" i="3"/>
  <c r="M174" i="3"/>
  <c r="M216" i="3"/>
  <c r="M229" i="3"/>
  <c r="M235" i="3"/>
  <c r="M247" i="3"/>
  <c r="M250" i="3"/>
  <c r="M140" i="3"/>
  <c r="M166" i="3"/>
  <c r="M236" i="3"/>
  <c r="M241" i="3"/>
  <c r="M28" i="3"/>
  <c r="M60" i="3"/>
  <c r="M119" i="3"/>
  <c r="M126" i="3"/>
  <c r="M133" i="3"/>
  <c r="M135" i="3"/>
  <c r="M171" i="3"/>
  <c r="M176" i="3"/>
  <c r="M179" i="3"/>
  <c r="M186" i="3"/>
  <c r="M188" i="3"/>
  <c r="M193" i="3"/>
  <c r="M205" i="3"/>
  <c r="M213" i="3"/>
  <c r="M221" i="3"/>
  <c r="M227" i="3"/>
  <c r="M239" i="3"/>
  <c r="M242" i="3"/>
  <c r="M252" i="3"/>
  <c r="M149" i="3"/>
  <c r="M153" i="3"/>
  <c r="M203" i="3"/>
  <c r="M219" i="3"/>
  <c r="M231" i="3"/>
  <c r="M234" i="3"/>
  <c r="M249" i="3"/>
  <c r="M144" i="3"/>
  <c r="M159" i="3"/>
  <c r="M170" i="3"/>
  <c r="M52" i="3"/>
  <c r="M124" i="3"/>
  <c r="M151" i="3"/>
  <c r="M164" i="3"/>
  <c r="M183" i="3"/>
  <c r="M190" i="3"/>
  <c r="M211" i="3"/>
  <c r="M192" i="3"/>
  <c r="M20" i="3"/>
  <c r="M44" i="3"/>
  <c r="M102" i="3"/>
  <c r="M120" i="3"/>
  <c r="M130" i="3"/>
  <c r="M142" i="3"/>
  <c r="M157" i="3"/>
  <c r="M163" i="3"/>
  <c r="M173" i="3"/>
  <c r="M178" i="3"/>
  <c r="M180" i="3"/>
  <c r="M185" i="3"/>
  <c r="M199" i="3"/>
  <c r="M202" i="3"/>
  <c r="M207" i="3"/>
  <c r="M210" i="3"/>
  <c r="M215" i="3"/>
  <c r="M218" i="3"/>
  <c r="M228" i="3"/>
  <c r="M233" i="3"/>
  <c r="M246" i="3"/>
  <c r="M248" i="3"/>
  <c r="M220" i="3"/>
  <c r="M225" i="3"/>
  <c r="M240" i="3"/>
  <c r="M245" i="3"/>
  <c r="M223" i="3"/>
  <c r="M5" i="3"/>
  <c r="K17" i="3" l="1"/>
  <c r="L17" i="3"/>
  <c r="I17" i="3"/>
  <c r="J17" i="3"/>
  <c r="K4" i="2"/>
  <c r="H4" i="2"/>
  <c r="D6" i="5" s="1"/>
  <c r="A254" i="5"/>
  <c r="Q250" i="4" s="1"/>
  <c r="A255" i="5"/>
  <c r="Q251" i="4" s="1"/>
  <c r="A256" i="5"/>
  <c r="Q252" i="4" s="1"/>
  <c r="A257" i="5"/>
  <c r="Q253" i="4" s="1"/>
  <c r="A258" i="5"/>
  <c r="Q254" i="4" s="1"/>
  <c r="A259" i="5"/>
  <c r="Q255" i="4" s="1"/>
  <c r="A260" i="5"/>
  <c r="Q256" i="4" s="1"/>
  <c r="A261" i="5"/>
  <c r="Q257" i="4" s="1"/>
  <c r="A16" i="3" l="1"/>
  <c r="A12" i="3"/>
  <c r="A7" i="3"/>
  <c r="A8" i="3"/>
  <c r="A9" i="3"/>
  <c r="A6" i="3"/>
  <c r="A13" i="3"/>
  <c r="A14" i="3"/>
  <c r="A11" i="3"/>
  <c r="A15" i="3"/>
  <c r="J4" i="2"/>
  <c r="D4" i="2" s="1"/>
  <c r="P2" i="4"/>
  <c r="B4" i="2"/>
  <c r="L14" i="3" l="1"/>
  <c r="I14" i="3"/>
  <c r="J14" i="3"/>
  <c r="K14" i="3"/>
  <c r="L15" i="3"/>
  <c r="J15" i="3"/>
  <c r="I15" i="3"/>
  <c r="K15" i="3"/>
  <c r="K13" i="3"/>
  <c r="J13" i="3"/>
  <c r="I13" i="3"/>
  <c r="L13" i="3"/>
  <c r="I6" i="3"/>
  <c r="K6" i="3"/>
  <c r="L6" i="3"/>
  <c r="J6" i="3"/>
  <c r="L11" i="3"/>
  <c r="J11" i="3"/>
  <c r="I11" i="3"/>
  <c r="K11" i="3"/>
  <c r="K9" i="3"/>
  <c r="I9" i="3"/>
  <c r="J9" i="3"/>
  <c r="L9" i="3"/>
  <c r="L8" i="3"/>
  <c r="J8" i="3"/>
  <c r="I8" i="3"/>
  <c r="K8" i="3"/>
  <c r="J7" i="3"/>
  <c r="I7" i="3"/>
  <c r="K7" i="3"/>
  <c r="L7" i="3"/>
  <c r="I12" i="3"/>
  <c r="L12" i="3"/>
  <c r="J12" i="3"/>
  <c r="K12" i="3"/>
  <c r="L16" i="3"/>
  <c r="I16" i="3"/>
  <c r="J16" i="3"/>
  <c r="K16" i="3"/>
  <c r="F4" i="5"/>
  <c r="H5" i="3"/>
  <c r="A5" i="3" l="1"/>
  <c r="I5" i="3" s="1"/>
  <c r="E156" i="5"/>
  <c r="F156" i="5"/>
  <c r="D156" i="5"/>
  <c r="G156" i="5"/>
  <c r="D147" i="5"/>
  <c r="D148" i="5"/>
  <c r="D151" i="5"/>
  <c r="D152" i="5"/>
  <c r="D153" i="5"/>
  <c r="D155" i="5"/>
  <c r="E147" i="5"/>
  <c r="E148" i="5"/>
  <c r="E151" i="5"/>
  <c r="E152" i="5"/>
  <c r="E153" i="5"/>
  <c r="E155" i="5"/>
  <c r="F147" i="5"/>
  <c r="F152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F148" i="5"/>
  <c r="G151" i="5"/>
  <c r="F157" i="5"/>
  <c r="G158" i="5"/>
  <c r="E160" i="5"/>
  <c r="F161" i="5"/>
  <c r="G162" i="5"/>
  <c r="E164" i="5"/>
  <c r="F165" i="5"/>
  <c r="G166" i="5"/>
  <c r="E168" i="5"/>
  <c r="F169" i="5"/>
  <c r="G170" i="5"/>
  <c r="E172" i="5"/>
  <c r="F173" i="5"/>
  <c r="G174" i="5"/>
  <c r="E176" i="5"/>
  <c r="F177" i="5"/>
  <c r="G178" i="5"/>
  <c r="E180" i="5"/>
  <c r="F181" i="5"/>
  <c r="G182" i="5"/>
  <c r="E184" i="5"/>
  <c r="F185" i="5"/>
  <c r="G186" i="5"/>
  <c r="E188" i="5"/>
  <c r="F189" i="5"/>
  <c r="G190" i="5"/>
  <c r="E192" i="5"/>
  <c r="F193" i="5"/>
  <c r="G194" i="5"/>
  <c r="E196" i="5"/>
  <c r="F197" i="5"/>
  <c r="G198" i="5"/>
  <c r="E200" i="5"/>
  <c r="F201" i="5"/>
  <c r="G202" i="5"/>
  <c r="E204" i="5"/>
  <c r="F205" i="5"/>
  <c r="G206" i="5"/>
  <c r="E208" i="5"/>
  <c r="F209" i="5"/>
  <c r="G210" i="5"/>
  <c r="E212" i="5"/>
  <c r="F213" i="5"/>
  <c r="G214" i="5"/>
  <c r="E216" i="5"/>
  <c r="F217" i="5"/>
  <c r="G218" i="5"/>
  <c r="E220" i="5"/>
  <c r="F221" i="5"/>
  <c r="G222" i="5"/>
  <c r="E224" i="5"/>
  <c r="F225" i="5"/>
  <c r="G226" i="5"/>
  <c r="E228" i="5"/>
  <c r="F229" i="5"/>
  <c r="G230" i="5"/>
  <c r="E232" i="5"/>
  <c r="F233" i="5"/>
  <c r="G234" i="5"/>
  <c r="E236" i="5"/>
  <c r="F237" i="5"/>
  <c r="G238" i="5"/>
  <c r="E240" i="5"/>
  <c r="F241" i="5"/>
  <c r="G242" i="5"/>
  <c r="E244" i="5"/>
  <c r="F245" i="5"/>
  <c r="G246" i="5"/>
  <c r="E248" i="5"/>
  <c r="F249" i="5"/>
  <c r="G250" i="5"/>
  <c r="E252" i="5"/>
  <c r="F253" i="5"/>
  <c r="G254" i="5"/>
  <c r="E256" i="5"/>
  <c r="F257" i="5"/>
  <c r="G258" i="5"/>
  <c r="E260" i="5"/>
  <c r="F261" i="5"/>
  <c r="G148" i="5"/>
  <c r="G152" i="5"/>
  <c r="F155" i="5"/>
  <c r="G157" i="5"/>
  <c r="E159" i="5"/>
  <c r="F160" i="5"/>
  <c r="G161" i="5"/>
  <c r="E163" i="5"/>
  <c r="F164" i="5"/>
  <c r="G165" i="5"/>
  <c r="E167" i="5"/>
  <c r="F168" i="5"/>
  <c r="G169" i="5"/>
  <c r="E171" i="5"/>
  <c r="F172" i="5"/>
  <c r="G173" i="5"/>
  <c r="E175" i="5"/>
  <c r="F176" i="5"/>
  <c r="G177" i="5"/>
  <c r="E179" i="5"/>
  <c r="F180" i="5"/>
  <c r="G181" i="5"/>
  <c r="E183" i="5"/>
  <c r="F184" i="5"/>
  <c r="G185" i="5"/>
  <c r="E187" i="5"/>
  <c r="F188" i="5"/>
  <c r="G189" i="5"/>
  <c r="F151" i="5"/>
  <c r="E157" i="5"/>
  <c r="G159" i="5"/>
  <c r="F162" i="5"/>
  <c r="E165" i="5"/>
  <c r="G167" i="5"/>
  <c r="F170" i="5"/>
  <c r="E173" i="5"/>
  <c r="G175" i="5"/>
  <c r="F178" i="5"/>
  <c r="E181" i="5"/>
  <c r="G183" i="5"/>
  <c r="F186" i="5"/>
  <c r="E189" i="5"/>
  <c r="F191" i="5"/>
  <c r="E193" i="5"/>
  <c r="E195" i="5"/>
  <c r="G196" i="5"/>
  <c r="F198" i="5"/>
  <c r="F200" i="5"/>
  <c r="E202" i="5"/>
  <c r="G203" i="5"/>
  <c r="G205" i="5"/>
  <c r="F207" i="5"/>
  <c r="E209" i="5"/>
  <c r="E211" i="5"/>
  <c r="G212" i="5"/>
  <c r="F214" i="5"/>
  <c r="F216" i="5"/>
  <c r="E218" i="5"/>
  <c r="G219" i="5"/>
  <c r="G221" i="5"/>
  <c r="F223" i="5"/>
  <c r="E225" i="5"/>
  <c r="E227" i="5"/>
  <c r="G228" i="5"/>
  <c r="F230" i="5"/>
  <c r="F232" i="5"/>
  <c r="E234" i="5"/>
  <c r="G235" i="5"/>
  <c r="G237" i="5"/>
  <c r="F239" i="5"/>
  <c r="E241" i="5"/>
  <c r="E243" i="5"/>
  <c r="G244" i="5"/>
  <c r="F246" i="5"/>
  <c r="F248" i="5"/>
  <c r="E250" i="5"/>
  <c r="G251" i="5"/>
  <c r="G253" i="5"/>
  <c r="F255" i="5"/>
  <c r="E257" i="5"/>
  <c r="E259" i="5"/>
  <c r="G260" i="5"/>
  <c r="F153" i="5"/>
  <c r="E158" i="5"/>
  <c r="G160" i="5"/>
  <c r="F163" i="5"/>
  <c r="E166" i="5"/>
  <c r="G168" i="5"/>
  <c r="F171" i="5"/>
  <c r="E174" i="5"/>
  <c r="G176" i="5"/>
  <c r="F179" i="5"/>
  <c r="E182" i="5"/>
  <c r="G184" i="5"/>
  <c r="F187" i="5"/>
  <c r="E190" i="5"/>
  <c r="G191" i="5"/>
  <c r="G193" i="5"/>
  <c r="F195" i="5"/>
  <c r="E197" i="5"/>
  <c r="E199" i="5"/>
  <c r="G200" i="5"/>
  <c r="F202" i="5"/>
  <c r="F204" i="5"/>
  <c r="E206" i="5"/>
  <c r="G207" i="5"/>
  <c r="G209" i="5"/>
  <c r="F211" i="5"/>
  <c r="E213" i="5"/>
  <c r="E215" i="5"/>
  <c r="G216" i="5"/>
  <c r="F218" i="5"/>
  <c r="F220" i="5"/>
  <c r="E222" i="5"/>
  <c r="G223" i="5"/>
  <c r="G225" i="5"/>
  <c r="F227" i="5"/>
  <c r="E229" i="5"/>
  <c r="E231" i="5"/>
  <c r="G232" i="5"/>
  <c r="F234" i="5"/>
  <c r="F236" i="5"/>
  <c r="E238" i="5"/>
  <c r="G239" i="5"/>
  <c r="G241" i="5"/>
  <c r="F243" i="5"/>
  <c r="E245" i="5"/>
  <c r="E247" i="5"/>
  <c r="G248" i="5"/>
  <c r="F250" i="5"/>
  <c r="F252" i="5"/>
  <c r="E254" i="5"/>
  <c r="G255" i="5"/>
  <c r="G257" i="5"/>
  <c r="F259" i="5"/>
  <c r="E261" i="5"/>
  <c r="G147" i="5"/>
  <c r="G153" i="5"/>
  <c r="F158" i="5"/>
  <c r="E161" i="5"/>
  <c r="G163" i="5"/>
  <c r="F166" i="5"/>
  <c r="E169" i="5"/>
  <c r="G171" i="5"/>
  <c r="F174" i="5"/>
  <c r="E177" i="5"/>
  <c r="G179" i="5"/>
  <c r="F182" i="5"/>
  <c r="E185" i="5"/>
  <c r="G187" i="5"/>
  <c r="F190" i="5"/>
  <c r="F192" i="5"/>
  <c r="E194" i="5"/>
  <c r="G195" i="5"/>
  <c r="G197" i="5"/>
  <c r="F199" i="5"/>
  <c r="E201" i="5"/>
  <c r="E203" i="5"/>
  <c r="G204" i="5"/>
  <c r="F206" i="5"/>
  <c r="F208" i="5"/>
  <c r="E210" i="5"/>
  <c r="G211" i="5"/>
  <c r="G213" i="5"/>
  <c r="F215" i="5"/>
  <c r="E217" i="5"/>
  <c r="E219" i="5"/>
  <c r="G220" i="5"/>
  <c r="F222" i="5"/>
  <c r="F224" i="5"/>
  <c r="E226" i="5"/>
  <c r="G227" i="5"/>
  <c r="G229" i="5"/>
  <c r="F231" i="5"/>
  <c r="E233" i="5"/>
  <c r="E235" i="5"/>
  <c r="G236" i="5"/>
  <c r="F238" i="5"/>
  <c r="F240" i="5"/>
  <c r="E242" i="5"/>
  <c r="G243" i="5"/>
  <c r="G245" i="5"/>
  <c r="F247" i="5"/>
  <c r="E249" i="5"/>
  <c r="E251" i="5"/>
  <c r="G252" i="5"/>
  <c r="F254" i="5"/>
  <c r="F256" i="5"/>
  <c r="E258" i="5"/>
  <c r="G259" i="5"/>
  <c r="G261" i="5"/>
  <c r="G155" i="5"/>
  <c r="F159" i="5"/>
  <c r="E162" i="5"/>
  <c r="G164" i="5"/>
  <c r="F167" i="5"/>
  <c r="E170" i="5"/>
  <c r="G172" i="5"/>
  <c r="F175" i="5"/>
  <c r="E178" i="5"/>
  <c r="G180" i="5"/>
  <c r="F183" i="5"/>
  <c r="E186" i="5"/>
  <c r="G188" i="5"/>
  <c r="E191" i="5"/>
  <c r="G192" i="5"/>
  <c r="F194" i="5"/>
  <c r="F196" i="5"/>
  <c r="E198" i="5"/>
  <c r="G199" i="5"/>
  <c r="G201" i="5"/>
  <c r="F203" i="5"/>
  <c r="E205" i="5"/>
  <c r="E207" i="5"/>
  <c r="G208" i="5"/>
  <c r="F210" i="5"/>
  <c r="F212" i="5"/>
  <c r="E214" i="5"/>
  <c r="G215" i="5"/>
  <c r="G217" i="5"/>
  <c r="F219" i="5"/>
  <c r="E221" i="5"/>
  <c r="E223" i="5"/>
  <c r="G224" i="5"/>
  <c r="F226" i="5"/>
  <c r="F228" i="5"/>
  <c r="E230" i="5"/>
  <c r="G231" i="5"/>
  <c r="G233" i="5"/>
  <c r="F235" i="5"/>
  <c r="E237" i="5"/>
  <c r="E239" i="5"/>
  <c r="G240" i="5"/>
  <c r="F242" i="5"/>
  <c r="F244" i="5"/>
  <c r="E246" i="5"/>
  <c r="G247" i="5"/>
  <c r="G249" i="5"/>
  <c r="F251" i="5"/>
  <c r="E253" i="5"/>
  <c r="E255" i="5"/>
  <c r="G256" i="5"/>
  <c r="F258" i="5"/>
  <c r="F260" i="5"/>
  <c r="L12" i="4"/>
  <c r="L13" i="4" s="1"/>
  <c r="K12" i="4"/>
  <c r="J12" i="4"/>
  <c r="I12" i="4"/>
  <c r="H12" i="4"/>
  <c r="G12" i="4"/>
  <c r="F12" i="4"/>
  <c r="J5" i="3" l="1"/>
  <c r="K5" i="3"/>
  <c r="L5" i="3"/>
  <c r="M12" i="4"/>
  <c r="G136" i="5"/>
  <c r="G141" i="5"/>
  <c r="G137" i="5"/>
  <c r="G121" i="5"/>
  <c r="K5" i="4"/>
  <c r="K13" i="4" s="1"/>
  <c r="F7" i="4"/>
  <c r="G7" i="4"/>
  <c r="H7" i="4"/>
  <c r="I7" i="4"/>
  <c r="J7" i="4"/>
  <c r="K7" i="4"/>
  <c r="L7" i="4"/>
  <c r="L9" i="4" s="1"/>
  <c r="L10" i="4" s="1"/>
  <c r="D126" i="5"/>
  <c r="E126" i="5"/>
  <c r="G126" i="5"/>
  <c r="E4" i="2"/>
  <c r="F4" i="2"/>
  <c r="E8" i="5" s="1"/>
  <c r="G4" i="2"/>
  <c r="I4" i="2"/>
  <c r="G8" i="5" s="1"/>
  <c r="F119" i="5"/>
  <c r="G77" i="5"/>
  <c r="G119" i="5"/>
  <c r="E118" i="5"/>
  <c r="F118" i="5"/>
  <c r="G118" i="5"/>
  <c r="D140" i="5"/>
  <c r="E140" i="5"/>
  <c r="F140" i="5"/>
  <c r="D32" i="5"/>
  <c r="E32" i="5"/>
  <c r="F32" i="5"/>
  <c r="G32" i="5"/>
  <c r="G30" i="5"/>
  <c r="D124" i="5"/>
  <c r="E124" i="5"/>
  <c r="F124" i="5"/>
  <c r="G124" i="5"/>
  <c r="D95" i="5"/>
  <c r="E95" i="5"/>
  <c r="D134" i="5"/>
  <c r="E134" i="5"/>
  <c r="F134" i="5"/>
  <c r="G134" i="5"/>
  <c r="D83" i="5"/>
  <c r="E83" i="5"/>
  <c r="G83" i="5"/>
  <c r="D68" i="5"/>
  <c r="E68" i="5"/>
  <c r="F68" i="5"/>
  <c r="G68" i="5"/>
  <c r="D144" i="5"/>
  <c r="E144" i="5"/>
  <c r="F144" i="5"/>
  <c r="G144" i="5"/>
  <c r="D63" i="5"/>
  <c r="E63" i="5"/>
  <c r="F63" i="5"/>
  <c r="G63" i="5"/>
  <c r="D98" i="5"/>
  <c r="E98" i="5"/>
  <c r="F98" i="5"/>
  <c r="G98" i="5"/>
  <c r="D123" i="5"/>
  <c r="E123" i="5"/>
  <c r="F123" i="5"/>
  <c r="G123" i="5"/>
  <c r="E79" i="5"/>
  <c r="G79" i="5"/>
  <c r="D29" i="5"/>
  <c r="E29" i="5"/>
  <c r="F29" i="5"/>
  <c r="G29" i="5"/>
  <c r="D39" i="5"/>
  <c r="E39" i="5"/>
  <c r="F39" i="5"/>
  <c r="G39" i="5"/>
  <c r="D8" i="5"/>
  <c r="D125" i="5"/>
  <c r="E125" i="5"/>
  <c r="F125" i="5"/>
  <c r="G125" i="5"/>
  <c r="D56" i="5"/>
  <c r="E56" i="5"/>
  <c r="G56" i="5"/>
  <c r="D133" i="5"/>
  <c r="D145" i="5"/>
  <c r="E145" i="5"/>
  <c r="F145" i="5"/>
  <c r="G145" i="5"/>
  <c r="D122" i="5"/>
  <c r="E122" i="5"/>
  <c r="F122" i="5"/>
  <c r="G122" i="5"/>
  <c r="D88" i="5"/>
  <c r="E88" i="5"/>
  <c r="F88" i="5"/>
  <c r="G88" i="5"/>
  <c r="E94" i="5"/>
  <c r="F94" i="5"/>
  <c r="F37" i="5"/>
  <c r="D28" i="5"/>
  <c r="E28" i="5"/>
  <c r="F28" i="5"/>
  <c r="G28" i="5"/>
  <c r="D121" i="5"/>
  <c r="E121" i="5"/>
  <c r="F121" i="5"/>
  <c r="D137" i="5"/>
  <c r="E137" i="5"/>
  <c r="F137" i="5"/>
  <c r="D141" i="5"/>
  <c r="E141" i="5"/>
  <c r="F141" i="5"/>
  <c r="D103" i="5"/>
  <c r="E103" i="5"/>
  <c r="F103" i="5"/>
  <c r="D25" i="5"/>
  <c r="E25" i="5"/>
  <c r="F25" i="5"/>
  <c r="D54" i="5"/>
  <c r="E54" i="5"/>
  <c r="F54" i="5"/>
  <c r="E24" i="5"/>
  <c r="D53" i="5"/>
  <c r="E53" i="5"/>
  <c r="F53" i="5"/>
  <c r="D136" i="5"/>
  <c r="E136" i="5"/>
  <c r="F136" i="5"/>
  <c r="E97" i="5" l="1"/>
  <c r="E133" i="5"/>
  <c r="E146" i="5"/>
  <c r="E99" i="5"/>
  <c r="E30" i="5"/>
  <c r="E138" i="5"/>
  <c r="D119" i="5"/>
  <c r="D34" i="5"/>
  <c r="D109" i="5"/>
  <c r="D120" i="5"/>
  <c r="D135" i="5"/>
  <c r="D90" i="5"/>
  <c r="G25" i="5"/>
  <c r="D146" i="5"/>
  <c r="D99" i="5"/>
  <c r="D30" i="5"/>
  <c r="D138" i="5"/>
  <c r="D118" i="5"/>
  <c r="G64" i="5"/>
  <c r="G26" i="5"/>
  <c r="G112" i="5"/>
  <c r="G110" i="5"/>
  <c r="D37" i="5"/>
  <c r="G131" i="5"/>
  <c r="G117" i="5"/>
  <c r="G140" i="5"/>
  <c r="G49" i="5"/>
  <c r="G139" i="5"/>
  <c r="G38" i="5"/>
  <c r="G113" i="5"/>
  <c r="G128" i="5"/>
  <c r="G129" i="5"/>
  <c r="G142" i="5"/>
  <c r="F26" i="5"/>
  <c r="F112" i="5"/>
  <c r="F110" i="5"/>
  <c r="F82" i="5"/>
  <c r="F131" i="5"/>
  <c r="F117" i="5"/>
  <c r="F49" i="5"/>
  <c r="F139" i="5"/>
  <c r="F38" i="5"/>
  <c r="F113" i="5"/>
  <c r="F128" i="5"/>
  <c r="F129" i="5"/>
  <c r="F142" i="5"/>
  <c r="E26" i="5"/>
  <c r="E112" i="5"/>
  <c r="E110" i="5"/>
  <c r="F40" i="5"/>
  <c r="E131" i="5"/>
  <c r="E117" i="5"/>
  <c r="E49" i="5"/>
  <c r="E139" i="5"/>
  <c r="E38" i="5"/>
  <c r="E113" i="5"/>
  <c r="E128" i="5"/>
  <c r="E129" i="5"/>
  <c r="E142" i="5"/>
  <c r="D64" i="5"/>
  <c r="D26" i="5"/>
  <c r="D112" i="5"/>
  <c r="D110" i="5"/>
  <c r="E40" i="5"/>
  <c r="D131" i="5"/>
  <c r="D117" i="5"/>
  <c r="D49" i="5"/>
  <c r="D139" i="5"/>
  <c r="D38" i="5"/>
  <c r="D113" i="5"/>
  <c r="D128" i="5"/>
  <c r="D129" i="5"/>
  <c r="D142" i="5"/>
  <c r="G109" i="5"/>
  <c r="G120" i="5"/>
  <c r="G135" i="5"/>
  <c r="G90" i="5"/>
  <c r="G103" i="5"/>
  <c r="D40" i="5"/>
  <c r="G97" i="5"/>
  <c r="G133" i="5"/>
  <c r="G146" i="5"/>
  <c r="G99" i="5"/>
  <c r="G138" i="5"/>
  <c r="F34" i="5"/>
  <c r="F109" i="5"/>
  <c r="F101" i="5"/>
  <c r="F120" i="5"/>
  <c r="F135" i="5"/>
  <c r="F9" i="5"/>
  <c r="F90" i="5"/>
  <c r="F12" i="5"/>
  <c r="F126" i="5"/>
  <c r="F97" i="5"/>
  <c r="F133" i="5"/>
  <c r="F146" i="5"/>
  <c r="F30" i="5"/>
  <c r="F138" i="5"/>
  <c r="E119" i="5"/>
  <c r="E109" i="5"/>
  <c r="E120" i="5"/>
  <c r="E135" i="5"/>
  <c r="E90" i="5"/>
  <c r="G40" i="5"/>
  <c r="E106" i="5"/>
  <c r="D106" i="5"/>
  <c r="G106" i="5"/>
  <c r="F106" i="5"/>
  <c r="D24" i="5"/>
  <c r="F24" i="5"/>
  <c r="D94" i="5"/>
  <c r="G94" i="5"/>
  <c r="F64" i="5"/>
  <c r="E64" i="5"/>
  <c r="G95" i="5"/>
  <c r="E9" i="5"/>
  <c r="D9" i="5"/>
  <c r="G9" i="5"/>
  <c r="G61" i="5"/>
  <c r="G70" i="5"/>
  <c r="G42" i="5"/>
  <c r="G41" i="5"/>
  <c r="G46" i="5"/>
  <c r="G93" i="5"/>
  <c r="G7" i="5"/>
  <c r="G92" i="5"/>
  <c r="G86" i="5"/>
  <c r="G36" i="5"/>
  <c r="G149" i="5"/>
  <c r="G74" i="5"/>
  <c r="G76" i="5"/>
  <c r="G80" i="5"/>
  <c r="G96" i="5"/>
  <c r="G60" i="5"/>
  <c r="G62" i="5"/>
  <c r="F16" i="5"/>
  <c r="F14" i="5"/>
  <c r="F6" i="5"/>
  <c r="F81" i="5"/>
  <c r="G24" i="5"/>
  <c r="E108" i="5"/>
  <c r="E27" i="5"/>
  <c r="G37" i="5"/>
  <c r="D108" i="5"/>
  <c r="D27" i="5"/>
  <c r="F45" i="5"/>
  <c r="F66" i="5"/>
  <c r="E104" i="5"/>
  <c r="E84" i="5"/>
  <c r="E61" i="5"/>
  <c r="E70" i="5"/>
  <c r="E33" i="5"/>
  <c r="E43" i="5"/>
  <c r="E17" i="5"/>
  <c r="E78" i="5"/>
  <c r="E116" i="5"/>
  <c r="E57" i="5"/>
  <c r="E69" i="5"/>
  <c r="E75" i="5"/>
  <c r="E105" i="5"/>
  <c r="E46" i="5"/>
  <c r="E93" i="5"/>
  <c r="E102" i="5"/>
  <c r="E71" i="5"/>
  <c r="E127" i="5"/>
  <c r="E85" i="5"/>
  <c r="E50" i="5"/>
  <c r="E22" i="5"/>
  <c r="E59" i="5"/>
  <c r="E11" i="5"/>
  <c r="E44" i="5"/>
  <c r="E115" i="5"/>
  <c r="E52" i="5"/>
  <c r="E7" i="5"/>
  <c r="E92" i="5"/>
  <c r="E132" i="5"/>
  <c r="E13" i="5"/>
  <c r="E86" i="5"/>
  <c r="E36" i="5"/>
  <c r="E31" i="5"/>
  <c r="E51" i="5"/>
  <c r="E149" i="5"/>
  <c r="E74" i="5"/>
  <c r="E35" i="5"/>
  <c r="E76" i="5"/>
  <c r="E80" i="5"/>
  <c r="E96" i="5"/>
  <c r="E60" i="5"/>
  <c r="E77" i="5"/>
  <c r="E62" i="5"/>
  <c r="E20" i="5"/>
  <c r="D19" i="5"/>
  <c r="D58" i="5"/>
  <c r="D100" i="5"/>
  <c r="D67" i="5"/>
  <c r="D101" i="5"/>
  <c r="D16" i="5"/>
  <c r="D14" i="5"/>
  <c r="D107" i="5"/>
  <c r="D73" i="5"/>
  <c r="D23" i="5"/>
  <c r="D15" i="5"/>
  <c r="D81" i="5"/>
  <c r="D82" i="5"/>
  <c r="D12" i="5"/>
  <c r="D130" i="5"/>
  <c r="D72" i="5"/>
  <c r="D143" i="5"/>
  <c r="D10" i="5"/>
  <c r="G154" i="5"/>
  <c r="G55" i="5"/>
  <c r="D111" i="5"/>
  <c r="D65" i="5"/>
  <c r="F108" i="5"/>
  <c r="F27" i="5"/>
  <c r="E154" i="5"/>
  <c r="E55" i="5"/>
  <c r="D45" i="5"/>
  <c r="D66" i="5"/>
  <c r="G21" i="5"/>
  <c r="G48" i="5"/>
  <c r="G89" i="5"/>
  <c r="G91" i="5"/>
  <c r="G47" i="5"/>
  <c r="G18" i="5"/>
  <c r="G33" i="5"/>
  <c r="G78" i="5"/>
  <c r="G116" i="5"/>
  <c r="G75" i="5"/>
  <c r="G105" i="5"/>
  <c r="G102" i="5"/>
  <c r="G71" i="5"/>
  <c r="G127" i="5"/>
  <c r="G85" i="5"/>
  <c r="G50" i="5"/>
  <c r="G22" i="5"/>
  <c r="G59" i="5"/>
  <c r="G11" i="5"/>
  <c r="G44" i="5"/>
  <c r="G115" i="5"/>
  <c r="G132" i="5"/>
  <c r="G13" i="5"/>
  <c r="G31" i="5"/>
  <c r="G51" i="5"/>
  <c r="G35" i="5"/>
  <c r="F19" i="5"/>
  <c r="F58" i="5"/>
  <c r="F100" i="5"/>
  <c r="F67" i="5"/>
  <c r="F107" i="5"/>
  <c r="F73" i="5"/>
  <c r="F23" i="5"/>
  <c r="F15" i="5"/>
  <c r="F143" i="5"/>
  <c r="F10" i="5"/>
  <c r="F111" i="5"/>
  <c r="F65" i="5"/>
  <c r="E42" i="5"/>
  <c r="E41" i="5"/>
  <c r="E21" i="5"/>
  <c r="E48" i="5"/>
  <c r="E89" i="5"/>
  <c r="E91" i="5"/>
  <c r="E47" i="5"/>
  <c r="E18" i="5"/>
  <c r="E87" i="5"/>
  <c r="E111" i="5"/>
  <c r="E65" i="5"/>
  <c r="F154" i="5"/>
  <c r="F55" i="5"/>
  <c r="E37" i="5"/>
  <c r="E45" i="5"/>
  <c r="E66" i="5"/>
  <c r="D104" i="5"/>
  <c r="D84" i="5"/>
  <c r="D97" i="5"/>
  <c r="D61" i="5"/>
  <c r="D70" i="5"/>
  <c r="D42" i="5"/>
  <c r="D41" i="5"/>
  <c r="D21" i="5"/>
  <c r="D48" i="5"/>
  <c r="D89" i="5"/>
  <c r="D91" i="5"/>
  <c r="D47" i="5"/>
  <c r="D18" i="5"/>
  <c r="D79" i="5"/>
  <c r="D87" i="5"/>
  <c r="D33" i="5"/>
  <c r="D43" i="5"/>
  <c r="D17" i="5"/>
  <c r="D78" i="5"/>
  <c r="D116" i="5"/>
  <c r="D57" i="5"/>
  <c r="D69" i="5"/>
  <c r="D75" i="5"/>
  <c r="D105" i="5"/>
  <c r="D46" i="5"/>
  <c r="D93" i="5"/>
  <c r="D102" i="5"/>
  <c r="D71" i="5"/>
  <c r="D127" i="5"/>
  <c r="D85" i="5"/>
  <c r="D50" i="5"/>
  <c r="D22" i="5"/>
  <c r="D59" i="5"/>
  <c r="D11" i="5"/>
  <c r="D44" i="5"/>
  <c r="D115" i="5"/>
  <c r="D52" i="5"/>
  <c r="D7" i="5"/>
  <c r="D92" i="5"/>
  <c r="D132" i="5"/>
  <c r="D13" i="5"/>
  <c r="D86" i="5"/>
  <c r="D36" i="5"/>
  <c r="D31" i="5"/>
  <c r="D51" i="5"/>
  <c r="D149" i="5"/>
  <c r="D74" i="5"/>
  <c r="D35" i="5"/>
  <c r="D76" i="5"/>
  <c r="D80" i="5"/>
  <c r="D96" i="5"/>
  <c r="D60" i="5"/>
  <c r="D77" i="5"/>
  <c r="D62" i="5"/>
  <c r="D20" i="5"/>
  <c r="G19" i="5"/>
  <c r="G58" i="5"/>
  <c r="G34" i="5"/>
  <c r="G100" i="5"/>
  <c r="G67" i="5"/>
  <c r="G101" i="5"/>
  <c r="G16" i="5"/>
  <c r="G14" i="5"/>
  <c r="G107" i="5"/>
  <c r="G73" i="5"/>
  <c r="G23" i="5"/>
  <c r="G15" i="5"/>
  <c r="G6" i="5"/>
  <c r="G81" i="5"/>
  <c r="G82" i="5"/>
  <c r="G12" i="5"/>
  <c r="G130" i="5"/>
  <c r="G72" i="5"/>
  <c r="G143" i="5"/>
  <c r="G10" i="5"/>
  <c r="G108" i="5"/>
  <c r="G27" i="5"/>
  <c r="G54" i="5"/>
  <c r="G104" i="5"/>
  <c r="G84" i="5"/>
  <c r="G87" i="5"/>
  <c r="G43" i="5"/>
  <c r="G17" i="5"/>
  <c r="G57" i="5"/>
  <c r="G69" i="5"/>
  <c r="G52" i="5"/>
  <c r="G20" i="5"/>
  <c r="F130" i="5"/>
  <c r="F72" i="5"/>
  <c r="D154" i="5"/>
  <c r="D55" i="5"/>
  <c r="G45" i="5"/>
  <c r="G66" i="5"/>
  <c r="F104" i="5"/>
  <c r="F84" i="5"/>
  <c r="F61" i="5"/>
  <c r="F70" i="5"/>
  <c r="F56" i="5"/>
  <c r="F42" i="5"/>
  <c r="F41" i="5"/>
  <c r="F8" i="5"/>
  <c r="F21" i="5"/>
  <c r="F48" i="5"/>
  <c r="F89" i="5"/>
  <c r="F91" i="5"/>
  <c r="F47" i="5"/>
  <c r="F18" i="5"/>
  <c r="F79" i="5"/>
  <c r="F87" i="5"/>
  <c r="F33" i="5"/>
  <c r="F43" i="5"/>
  <c r="F17" i="5"/>
  <c r="F78" i="5"/>
  <c r="F116" i="5"/>
  <c r="F57" i="5"/>
  <c r="F69" i="5"/>
  <c r="F83" i="5"/>
  <c r="F75" i="5"/>
  <c r="F105" i="5"/>
  <c r="F46" i="5"/>
  <c r="F93" i="5"/>
  <c r="F102" i="5"/>
  <c r="F71" i="5"/>
  <c r="F127" i="5"/>
  <c r="F85" i="5"/>
  <c r="F50" i="5"/>
  <c r="F22" i="5"/>
  <c r="F95" i="5"/>
  <c r="F59" i="5"/>
  <c r="F11" i="5"/>
  <c r="F44" i="5"/>
  <c r="F115" i="5"/>
  <c r="F99" i="5"/>
  <c r="F52" i="5"/>
  <c r="F7" i="5"/>
  <c r="F92" i="5"/>
  <c r="F132" i="5"/>
  <c r="F13" i="5"/>
  <c r="F86" i="5"/>
  <c r="F36" i="5"/>
  <c r="F31" i="5"/>
  <c r="F51" i="5"/>
  <c r="F149" i="5"/>
  <c r="F74" i="5"/>
  <c r="F35" i="5"/>
  <c r="F76" i="5"/>
  <c r="F80" i="5"/>
  <c r="F96" i="5"/>
  <c r="F60" i="5"/>
  <c r="F77" i="5"/>
  <c r="F62" i="5"/>
  <c r="F20" i="5"/>
  <c r="E19" i="5"/>
  <c r="E58" i="5"/>
  <c r="E34" i="5"/>
  <c r="E100" i="5"/>
  <c r="E67" i="5"/>
  <c r="E101" i="5"/>
  <c r="E16" i="5"/>
  <c r="E14" i="5"/>
  <c r="E107" i="5"/>
  <c r="E73" i="5"/>
  <c r="E23" i="5"/>
  <c r="E15" i="5"/>
  <c r="E6" i="5"/>
  <c r="E81" i="5"/>
  <c r="E82" i="5"/>
  <c r="E12" i="5"/>
  <c r="E130" i="5"/>
  <c r="E72" i="5"/>
  <c r="E143" i="5"/>
  <c r="E10" i="5"/>
  <c r="G111" i="5"/>
  <c r="G65" i="5"/>
  <c r="G53" i="5"/>
  <c r="E150" i="5"/>
  <c r="E114" i="5"/>
  <c r="D150" i="5"/>
  <c r="D114" i="5"/>
  <c r="G150" i="5"/>
  <c r="G114" i="5"/>
  <c r="F150" i="5"/>
  <c r="F114" i="5"/>
  <c r="J5" i="4"/>
  <c r="J13" i="4" s="1"/>
  <c r="K9" i="4"/>
  <c r="K10" i="4" s="1"/>
  <c r="J9" i="4" l="1"/>
  <c r="J10" i="4" s="1"/>
  <c r="I5" i="4"/>
  <c r="I13" i="4" s="1"/>
  <c r="I9" i="4" l="1"/>
  <c r="I10" i="4" s="1"/>
  <c r="H5" i="4"/>
  <c r="H13" i="4" s="1"/>
  <c r="G5" i="4" l="1"/>
  <c r="G13" i="4" s="1"/>
  <c r="H9" i="4"/>
  <c r="H10" i="4" s="1"/>
  <c r="F5" i="4" l="1"/>
  <c r="G9" i="4"/>
  <c r="G10" i="4" s="1"/>
  <c r="F9" i="4" l="1"/>
  <c r="F10" i="4" s="1"/>
  <c r="F13" i="4"/>
  <c r="M13" i="4" s="1"/>
  <c r="M9" i="4" l="1"/>
  <c r="M10" i="4" s="1"/>
  <c r="M10" i="3"/>
  <c r="C4" i="2"/>
  <c r="A10" i="3"/>
  <c r="L10" i="3" s="1"/>
  <c r="L4" i="3" s="1"/>
  <c r="J10" i="3" l="1"/>
  <c r="J4" i="3" s="1"/>
  <c r="I10" i="3"/>
  <c r="K10" i="3"/>
  <c r="K4" i="3" s="1"/>
  <c r="D4" i="5" l="1"/>
  <c r="I4" i="3"/>
  <c r="G3" i="3"/>
</calcChain>
</file>

<file path=xl/sharedStrings.xml><?xml version="1.0" encoding="utf-8"?>
<sst xmlns="http://schemas.openxmlformats.org/spreadsheetml/2006/main" count="192" uniqueCount="138">
  <si>
    <t>3D ANGLICO</t>
  </si>
  <si>
    <t>Drill Roster CAC Scanner</t>
  </si>
  <si>
    <t>Step</t>
  </si>
  <si>
    <t>Instructions</t>
  </si>
  <si>
    <t>Errors</t>
  </si>
  <si>
    <t>“Error?” is RED and says “Len Error”</t>
  </si>
  <si>
    <t>Means:</t>
  </si>
  <si>
    <t>The length of the data scanned is shorter or longer than it is supposed to be.</t>
  </si>
  <si>
    <t>Caused by:</t>
  </si>
  <si>
    <t>This is most likely caused by scanning the wrong code, such as the one on the back, or one that is not used by CACs.</t>
  </si>
  <si>
    <t>Fixed by:</t>
  </si>
  <si>
    <t>Delete the scanned in value from the “PDF417” tab, and scan the correct code on the FRONT of the CAC.</t>
  </si>
  <si>
    <t>“In Roster?” is ORANGE and says “#N/A”</t>
  </si>
  <si>
    <t>Formula Error in calculating if the EDIPI matches any of the EDIPIs from the sheet “MasterRoster”</t>
  </si>
  <si>
    <t>EDIPI field is a non-number, such as being blank. This is typically only seen PRIOR to scanning.</t>
  </si>
  <si>
    <t>Scan, or rescan the code.</t>
  </si>
  <si>
    <t>“In Roster?” is ORANGE and does not say “#N/A”</t>
  </si>
  <si>
    <t>Unexplained error.</t>
  </si>
  <si>
    <t>Things that can not be explained...</t>
  </si>
  <si>
    <t>Rescan the code.</t>
  </si>
  <si>
    <t>“In Roster?” is RED and says “No”</t>
  </si>
  <si>
    <t>The scanned CAC is not in the master roster.</t>
  </si>
  <si>
    <t>The EDIPI does NOT match any EDIPI in the sheet “MasterRoster”, typically because the Marine is a new join.</t>
  </si>
  <si>
    <t>If this is in error, and not expected, double check to ensure they should be in the master roster. If they are NOT, add them – if they are, ensure the EDIPI from the Master Roster and the CAC match. If they do not macth, correct the master roster.</t>
  </si>
  <si>
    <t>“EDIPI” is RED</t>
  </si>
  <si>
    <t>Duplicate EDIPI scanned</t>
  </si>
  <si>
    <t>Typically, from accidentally scanning the same CAC more than once.</t>
  </si>
  <si>
    <t>Delete the duplicate scanned in CAC – please note, sometimes the spreadsheet also changes the original duplicate to be RED, even after deleting the duplicates. If that happens, restart the application.</t>
  </si>
  <si>
    <t>Fields that should have numbers have weird values or “#N/A”</t>
  </si>
  <si>
    <t>The values could not be translated correctly.</t>
  </si>
  <si>
    <t>Tampering with, or removing the “Base32 Alphabet” sheet.</t>
  </si>
  <si>
    <t>Reloading a previous version of this document with an intact “Base32 Alphabet”. If that does not work, try to rescan the code.</t>
  </si>
  <si>
    <t>PDF417</t>
  </si>
  <si>
    <t>Error?</t>
  </si>
  <si>
    <t>In Roster?</t>
  </si>
  <si>
    <t>Last</t>
  </si>
  <si>
    <t>First</t>
  </si>
  <si>
    <t>Middle</t>
  </si>
  <si>
    <t>EDIPI</t>
  </si>
  <si>
    <t>Rank</t>
  </si>
  <si>
    <t>Present</t>
  </si>
  <si>
    <t>I</t>
  </si>
  <si>
    <t>J</t>
  </si>
  <si>
    <t>P</t>
  </si>
  <si>
    <t>A</t>
  </si>
  <si>
    <t>S</t>
  </si>
  <si>
    <t>E</t>
  </si>
  <si>
    <t>R</t>
  </si>
  <si>
    <t>K</t>
  </si>
  <si>
    <t>B</t>
  </si>
  <si>
    <t>N</t>
  </si>
  <si>
    <t>M</t>
  </si>
  <si>
    <t>D</t>
  </si>
  <si>
    <t>C</t>
  </si>
  <si>
    <t>L</t>
  </si>
  <si>
    <t>F</t>
  </si>
  <si>
    <t>T</t>
  </si>
  <si>
    <t>H</t>
  </si>
  <si>
    <t>O</t>
  </si>
  <si>
    <t>V</t>
  </si>
  <si>
    <t>G</t>
  </si>
  <si>
    <t xml:space="preserve">The "Extended Hex" Base 32 Alphabet </t>
  </si>
  <si>
    <t>The value of the base*exponent →</t>
  </si>
  <si>
    <t>base converting...</t>
  </si>
  <si>
    <t>Exponent for each base position →</t>
  </si>
  <si>
    <t xml:space="preserve">Base32 Value → </t>
  </si>
  <si>
    <t>Base32 Symbol →</t>
  </si>
  <si>
    <t>Q</t>
  </si>
  <si>
    <t xml:space="preserve">Base32 Value * value of the base position → </t>
  </si>
  <si>
    <t>← base10 value</t>
  </si>
  <si>
    <t>Corresponding Base32 symbol for above value →</t>
  </si>
  <si>
    <t>← base32 value</t>
  </si>
  <si>
    <t>U</t>
  </si>
  <si>
    <t>Override</t>
  </si>
  <si>
    <t>Grade</t>
  </si>
  <si>
    <t>Exp Date</t>
  </si>
  <si>
    <t>Mo til Exp:</t>
  </si>
  <si>
    <t>MI</t>
  </si>
  <si>
    <t>Expiring CAC Hit List</t>
  </si>
  <si>
    <t>#VALUE!</t>
  </si>
  <si>
    <t>Expiration Date</t>
  </si>
  <si>
    <t>Months til Exp</t>
  </si>
  <si>
    <t>Branch</t>
  </si>
  <si>
    <t>For Official Use Only: This information requires protection under the Privacy Act</t>
  </si>
  <si>
    <t>Last Name</t>
  </si>
  <si>
    <t>FMI</t>
  </si>
  <si>
    <t>Comments</t>
  </si>
  <si>
    <t>IGNORE</t>
  </si>
  <si>
    <t>DMM Status</t>
  </si>
  <si>
    <t>08/18 07:00</t>
  </si>
  <si>
    <t>08/18 11:30</t>
  </si>
  <si>
    <t>08/19 07:00</t>
  </si>
  <si>
    <t>08/19 11:30</t>
  </si>
  <si>
    <t>2847's Represent!</t>
  </si>
  <si>
    <t>Video Guide can be found at: TBA</t>
  </si>
  <si>
    <t>Today's Date --&gt;</t>
  </si>
  <si>
    <t>This excel document was specifically designed to ONLY work with CACs that read USMC - Navy and Civilians will not register correctly!</t>
  </si>
  <si>
    <t>Please NOTE:</t>
  </si>
  <si>
    <t>CAC Reader (Count of Scanned USMC CACs)</t>
  </si>
  <si>
    <t>Expiring CAC (Count of expiring cards)</t>
  </si>
  <si>
    <t>The already scanned CACs in this document are dummy persons used to test the functionality of this document, and do not have any realy personal information on them.</t>
  </si>
  <si>
    <t>NIBBJ2CS1BP2227Samous              MP                        B359VN00PO3   ME04BAU1BC08CV</t>
  </si>
  <si>
    <t>NH2BELCS19RQ2BFJohn                Doe                       B0ONAM00CAPT  MO03BAQOBATMNZ</t>
  </si>
  <si>
    <t>NI227TKS19VLB2BMetalic             Coffee                    B299VM00PVT/LCME03BA17BB3EWM</t>
  </si>
  <si>
    <t>Overide options for 'MasterRoster'</t>
  </si>
  <si>
    <t>e</t>
  </si>
  <si>
    <t>Present Drilling</t>
  </si>
  <si>
    <t>Exc Absent</t>
  </si>
  <si>
    <t>f</t>
  </si>
  <si>
    <t>Present Field</t>
  </si>
  <si>
    <t>&lt;-Right now, this is the same as Present Drilling</t>
  </si>
  <si>
    <t xml:space="preserve">Rice                      </t>
  </si>
  <si>
    <t xml:space="preserve">Robotic             </t>
  </si>
  <si>
    <t>&lt;-Forces Marine to EA Category, unless they Scanned in. If Scanned in, then "e" will be ignored. (Change this in future update)</t>
  </si>
  <si>
    <t>&lt;-Forces Marine to Present Category (As if Scanned in). If currently EA or Orders (due to DMM), this will override.</t>
  </si>
  <si>
    <t>Robotic</t>
  </si>
  <si>
    <t>RD</t>
  </si>
  <si>
    <t>LCPL</t>
  </si>
  <si>
    <t>RIDT</t>
  </si>
  <si>
    <t>DMM Functionality is very buggy and still does not quite work correctly.</t>
  </si>
  <si>
    <t>Version #</t>
  </si>
  <si>
    <t>DO NOT MODIFY OR REMOVE THIS PAGE!!!</t>
  </si>
  <si>
    <t>*This program and excel document is the intellectual property of Sammuel Rice, and can only be used with permission</t>
  </si>
  <si>
    <t>Created By: Cpl Rice, Sammuel</t>
  </si>
  <si>
    <t>E4</t>
  </si>
  <si>
    <t>Row Labels</t>
  </si>
  <si>
    <t>Grand Total</t>
  </si>
  <si>
    <t>(Multiple Items)</t>
  </si>
  <si>
    <t>Override?</t>
  </si>
  <si>
    <t>LAST</t>
  </si>
  <si>
    <t>FIRST</t>
  </si>
  <si>
    <t>M.I.</t>
  </si>
  <si>
    <t>GRADE</t>
  </si>
  <si>
    <t>RANK</t>
  </si>
  <si>
    <t>REMEMBER TO REFRESH!</t>
  </si>
  <si>
    <t>Total Absent:</t>
  </si>
  <si>
    <t>Absentee Roster</t>
  </si>
  <si>
    <t>NIB2K8SS1BQBB33Robotic             Rice                      B2KQVM00CPL   ME03BAS9BBUG1D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</si>
</sst>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  <family val="2"/>
    </font>
    <font>
      <sz val="10"/>
      <name val="Lucida Sans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i/>
      <u/>
      <sz val="15"/>
      <color indexed="9"/>
      <name val="Arial"/>
      <family val="2"/>
    </font>
    <font>
      <sz val="12"/>
      <name val="Times New Roman"/>
      <family val="1"/>
    </font>
    <font>
      <sz val="8"/>
      <color theme="1"/>
      <name val="Andale WT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theme="0"/>
      <name val="Arial"/>
      <family val="2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name val="Lucida Sans"/>
      <family val="2"/>
    </font>
    <font>
      <b/>
      <sz val="18"/>
      <name val="Arial"/>
      <family val="2"/>
    </font>
    <font>
      <i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57"/>
      </patternFill>
    </fill>
    <fill>
      <patternFill patternType="solid">
        <fgColor indexed="10"/>
        <bgColor indexed="53"/>
      </patternFill>
    </fill>
    <fill>
      <patternFill patternType="solid">
        <fgColor indexed="52"/>
        <bgColor indexed="51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9" borderId="0" applyNumberFormat="0" applyBorder="0" applyAlignment="0" applyProtection="0"/>
    <xf numFmtId="0" fontId="13" fillId="11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left" wrapText="1"/>
    </xf>
    <xf numFmtId="0" fontId="6" fillId="0" borderId="2" xfId="0" applyFont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/>
    <xf numFmtId="0" fontId="7" fillId="0" borderId="3" xfId="0" applyFont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0" fillId="0" borderId="0" xfId="0"/>
    <xf numFmtId="0" fontId="7" fillId="0" borderId="0" xfId="0" applyFont="1" applyFill="1" applyBorder="1" applyAlignment="1">
      <alignment vertical="top"/>
    </xf>
    <xf numFmtId="2" fontId="0" fillId="0" borderId="0" xfId="0" applyNumberFormat="1"/>
    <xf numFmtId="14" fontId="0" fillId="0" borderId="0" xfId="0" applyNumberFormat="1"/>
    <xf numFmtId="2" fontId="0" fillId="0" borderId="0" xfId="0" applyNumberFormat="1" applyFont="1"/>
    <xf numFmtId="0" fontId="0" fillId="0" borderId="0" xfId="0" applyAlignment="1">
      <alignment horizontal="left"/>
    </xf>
    <xf numFmtId="2" fontId="8" fillId="0" borderId="5" xfId="0" applyNumberFormat="1" applyFont="1" applyBorder="1"/>
    <xf numFmtId="0" fontId="8" fillId="0" borderId="5" xfId="0" pivotButton="1" applyFont="1" applyBorder="1"/>
    <xf numFmtId="14" fontId="8" fillId="0" borderId="5" xfId="0" applyNumberFormat="1" applyFont="1" applyBorder="1"/>
    <xf numFmtId="0" fontId="8" fillId="0" borderId="5" xfId="0" applyFont="1" applyBorder="1"/>
    <xf numFmtId="0" fontId="0" fillId="0" borderId="0" xfId="0"/>
    <xf numFmtId="14" fontId="8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11" fillId="0" borderId="0" xfId="0" applyFont="1"/>
    <xf numFmtId="0" fontId="2" fillId="0" borderId="0" xfId="0" applyFont="1" applyAlignment="1">
      <alignment wrapText="1"/>
    </xf>
    <xf numFmtId="0" fontId="0" fillId="10" borderId="0" xfId="0" applyFill="1"/>
    <xf numFmtId="14" fontId="8" fillId="10" borderId="0" xfId="0" applyNumberFormat="1" applyFont="1" applyFill="1"/>
    <xf numFmtId="0" fontId="8" fillId="10" borderId="0" xfId="0" applyFont="1" applyFill="1"/>
    <xf numFmtId="0" fontId="0" fillId="0" borderId="0" xfId="0" applyFill="1" applyBorder="1"/>
    <xf numFmtId="0" fontId="12" fillId="9" borderId="0" xfId="4"/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3" xfId="0" applyBorder="1"/>
    <xf numFmtId="2" fontId="8" fillId="0" borderId="5" xfId="0" applyNumberFormat="1" applyFont="1" applyBorder="1" applyAlignment="1">
      <alignment horizontal="center"/>
    </xf>
    <xf numFmtId="0" fontId="0" fillId="0" borderId="5" xfId="0" pivotButton="1" applyBorder="1"/>
    <xf numFmtId="0" fontId="2" fillId="12" borderId="5" xfId="0" applyFont="1" applyFill="1" applyBorder="1"/>
    <xf numFmtId="0" fontId="14" fillId="2" borderId="0" xfId="1" applyFont="1" applyAlignment="1">
      <alignment horizontal="center"/>
    </xf>
    <xf numFmtId="0" fontId="13" fillId="11" borderId="0" xfId="5" applyAlignment="1">
      <alignment horizontal="center"/>
    </xf>
    <xf numFmtId="0" fontId="2" fillId="12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5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7" fillId="0" borderId="6" xfId="0" applyFont="1" applyBorder="1" applyAlignment="1">
      <alignment vertical="top"/>
    </xf>
    <xf numFmtId="0" fontId="2" fillId="0" borderId="5" xfId="0" applyFont="1" applyBorder="1"/>
    <xf numFmtId="49" fontId="2" fillId="0" borderId="5" xfId="0" applyNumberFormat="1" applyFont="1" applyBorder="1"/>
    <xf numFmtId="0" fontId="2" fillId="5" borderId="5" xfId="0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0" fontId="2" fillId="6" borderId="5" xfId="0" applyFont="1" applyFill="1" applyBorder="1"/>
    <xf numFmtId="0" fontId="0" fillId="0" borderId="5" xfId="0" applyBorder="1"/>
    <xf numFmtId="0" fontId="16" fillId="0" borderId="5" xfId="0" applyFont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2" fontId="2" fillId="0" borderId="5" xfId="0" applyNumberFormat="1" applyFont="1" applyBorder="1"/>
  </cellXfs>
  <cellStyles count="6">
    <cellStyle name="Bad" xfId="5" builtinId="27"/>
    <cellStyle name="GOOD" xfId="1"/>
    <cellStyle name="Neutral" xfId="4" builtinId="28"/>
    <cellStyle name="Normal" xfId="0" builtinId="0"/>
    <cellStyle name="Untitled1" xfId="2"/>
    <cellStyle name="Untitled2" xfId="3"/>
  </cellStyles>
  <dxfs count="110">
    <dxf>
      <numFmt numFmtId="19" formatCode="m/d/yyyy"/>
    </dxf>
    <dxf>
      <numFmt numFmtId="19" formatCode="m/d/yyyy"/>
    </dxf>
    <dxf>
      <font>
        <b/>
      </font>
    </dxf>
    <dxf>
      <font>
        <b/>
      </font>
    </dxf>
    <dxf>
      <font>
        <i/>
      </font>
    </dxf>
    <dxf>
      <font>
        <i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9" formatCode="m/d/yyyy"/>
    </dxf>
    <dxf>
      <numFmt numFmtId="19" formatCode="m/d/yyyy"/>
    </dxf>
    <dxf>
      <font>
        <b/>
      </font>
    </dxf>
    <dxf>
      <font>
        <b/>
      </font>
    </dxf>
    <dxf>
      <font>
        <i/>
      </font>
    </dxf>
    <dxf>
      <font>
        <i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9" formatCode="m/d/yyyy"/>
    </dxf>
    <dxf>
      <numFmt numFmtId="19" formatCode="m/d/yyyy"/>
    </dxf>
    <dxf>
      <font>
        <b/>
      </font>
    </dxf>
    <dxf>
      <font>
        <b/>
      </font>
    </dxf>
    <dxf>
      <font>
        <i/>
      </font>
    </dxf>
    <dxf>
      <font>
        <i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7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border>
        <bottom style="thin">
          <color indexed="64"/>
        </bottom>
      </border>
    </dxf>
    <dxf>
      <numFmt numFmtId="19" formatCode="m/d/yyyy"/>
    </dxf>
    <dxf>
      <numFmt numFmtId="19" formatCode="m/d/yyyy"/>
    </dxf>
    <dxf>
      <font>
        <b/>
      </font>
    </dxf>
    <dxf>
      <font>
        <b/>
      </font>
    </dxf>
    <dxf>
      <font>
        <i/>
      </font>
    </dxf>
    <dxf>
      <font>
        <i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0"/>
      </font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i/>
      </font>
    </dxf>
    <dxf>
      <font>
        <i/>
      </font>
    </dxf>
    <dxf>
      <font>
        <b/>
      </font>
    </dxf>
    <dxf>
      <font>
        <b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66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33"/>
      <color rgb="FF66CC00"/>
      <color rgb="FFFF7C80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 Rice" refreshedDate="43191.78808888889" createdVersion="6" refreshedVersion="6" minRefreshableVersion="3" recordCount="297">
  <cacheSource type="worksheet">
    <worksheetSource ref="A4:G301" sheet="MasterRoster"/>
  </cacheSource>
  <cacheFields count="7">
    <cacheField name="Present" numFmtId="0">
      <sharedItems containsBlank="1" count="6">
        <s v="Exc Absent"/>
        <s v="Null"/>
        <m/>
        <s v="Present Drilling" u="1"/>
        <s v="Present Field" u="1"/>
        <s v="Absent" u="1"/>
      </sharedItems>
    </cacheField>
    <cacheField name="Override" numFmtId="0">
      <sharedItems containsNonDate="0" containsString="0" containsBlank="1"/>
    </cacheField>
    <cacheField name="Last" numFmtId="0">
      <sharedItems containsBlank="1"/>
    </cacheField>
    <cacheField name="First" numFmtId="0">
      <sharedItems containsBlank="1"/>
    </cacheField>
    <cacheField name="Middle" numFmtId="0">
      <sharedItems containsBlank="1"/>
    </cacheField>
    <cacheField name="EDIPI" numFmtId="0">
      <sharedItems containsString="0" containsBlank="1" containsNumber="1" containsInteger="1" minValue="1470475364" maxValue="1470475364" count="2">
        <n v="1470475364"/>
        <m/>
      </sharedItems>
    </cacheField>
    <cacheField name="Gr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m Rice" refreshedDate="43191.788474537039" createdVersion="5" refreshedVersion="6" minRefreshableVersion="3" recordCount="225">
  <cacheSource type="worksheet">
    <worksheetSource ref="D3:J228" sheet="CACReader"/>
  </cacheSource>
  <cacheFields count="7">
    <cacheField name="Mo til Exp:" numFmtId="2">
      <sharedItems containsMixedTypes="1" containsNumber="1" minValue="-8.9666666666666668" maxValue="26.033333333333335"/>
    </cacheField>
    <cacheField name="Last" numFmtId="0">
      <sharedItems/>
    </cacheField>
    <cacheField name="First" numFmtId="0">
      <sharedItems/>
    </cacheField>
    <cacheField name="Middle" numFmtId="0">
      <sharedItems/>
    </cacheField>
    <cacheField name="EDIPI" numFmtId="0">
      <sharedItems containsMixedTypes="1" containsNumber="1" containsInteger="1" minValue="1013629893" maxValue="1523008702" count="202">
        <n v="1470475363"/>
        <n v="1469122631"/>
        <n v="1408937035"/>
        <n v="1404897647"/>
        <e v="#VALUE!"/>
        <n v="1457944469" u="1"/>
        <n v="1518032794" u="1"/>
        <n v="1381349159" u="1"/>
        <n v="1392243336" u="1"/>
        <n v="1408851110" u="1"/>
        <n v="1501613823" u="1"/>
        <n v="1467747572" u="1"/>
        <n v="1250424619" u="1"/>
        <n v="1289899657" u="1"/>
        <n v="1390269915" u="1"/>
        <n v="1395537217" u="1"/>
        <n v="1455758560" u="1"/>
        <n v="1500835709" u="1"/>
        <n v="1387864799" u="1"/>
        <n v="1388308245" u="1"/>
        <n v="1407568938" u="1"/>
        <n v="1400937334" u="1"/>
        <n v="1509810229" u="1"/>
        <n v="1390580181" u="1"/>
        <n v="1458469055" u="1"/>
        <n v="1515048746" u="1"/>
        <n v="1523008702" u="1"/>
        <n v="1470082140" u="1"/>
        <n v="1171071549" u="1"/>
        <n v="1469143879" u="1"/>
        <n v="1248233806" u="1"/>
        <n v="1367037624" u="1"/>
        <n v="1456263662" u="1"/>
        <n v="1410141112" u="1"/>
        <n v="1507758629" u="1"/>
        <n v="1374755796" u="1"/>
        <n v="1458309996" u="1"/>
        <n v="1013629893" u="1"/>
        <n v="1403037466" u="1"/>
        <n v="1408234413" u="1"/>
        <n v="1503656740" u="1"/>
        <n v="1291364345" u="1"/>
        <n v="1388578110" u="1"/>
        <n v="1401912521" u="1"/>
        <n v="1257806312" u="1"/>
        <n v="1283111748" u="1"/>
        <n v="1515349444" u="1"/>
        <n v="1517721618" u="1"/>
        <n v="1293980418" u="1"/>
        <n v="1384199360" u="1"/>
        <n v="1398858537" u="1"/>
        <n v="1456993040" u="1"/>
        <n v="1298591630" u="1"/>
        <n v="1457729746" u="1"/>
        <n v="1395295906" u="1"/>
        <n v="1470082190" u="1"/>
        <n v="1516641190" u="1"/>
        <n v="1412360865" u="1"/>
        <n v="1504158817" u="1"/>
        <n v="1454289311" u="1"/>
        <n v="1454347702" u="1"/>
        <n v="1267720904" u="1"/>
        <n v="1299152703" u="1"/>
        <n v="1391527799" u="1"/>
        <n v="1500543040" u="1"/>
        <n v="1236897997" u="1"/>
        <n v="1393919694" u="1"/>
        <n v="1405718037" u="1"/>
        <n v="1413468171" u="1"/>
        <n v="1467923680" u="1"/>
        <n v="1501536241" u="1"/>
        <n v="1521282505" u="1"/>
        <n v="1367693017" u="1"/>
        <n v="1407757480" u="1"/>
        <n v="1472882747" u="1"/>
        <n v="1473855271" u="1"/>
        <n v="1504590948" u="1"/>
        <n v="1175356998" u="1"/>
        <n v="1286396514" u="1"/>
        <n v="1408288866" u="1"/>
        <n v="1513939384" u="1"/>
        <n v="1516464158" u="1"/>
        <n v="1456461880" u="1"/>
        <n v="1412383059" u="1"/>
        <n v="1472482919" u="1"/>
        <n v="1275959150" u="1"/>
        <n v="1410506811" u="1"/>
        <n v="1460846176" u="1"/>
        <n v="1471561009" u="1"/>
        <n v="1393104690" u="1"/>
        <n v="1394496932" u="1"/>
        <n v="1488502065" u="1"/>
        <n v="1514527748" u="1"/>
        <n v="1515087091" u="1"/>
        <n v="1188097495" u="1"/>
        <n v="1469091577" u="1"/>
        <n v="1503564595" u="1"/>
        <n v="1504330130" u="1"/>
        <n v="1410534734" u="1"/>
        <n v="1506135580" u="1"/>
        <n v="1254640294" u="1"/>
        <n v="1283921634" u="1"/>
        <n v="1298226592" u="1"/>
        <n v="1264228120" u="1"/>
        <n v="1285251652" u="1"/>
        <n v="1410665839" u="1"/>
        <n v="1504867109" u="1"/>
        <n v="1362190599" u="1"/>
        <n v="1408653866" u="1"/>
        <n v="1036907025" u="1"/>
        <n v="1187971760" u="1"/>
        <n v="1468122703" u="1"/>
        <n v="1404899119" u="1"/>
        <n v="1407631508" u="1"/>
        <n v="1456067111" u="1"/>
        <n v="1459062501" u="1"/>
        <n v="1514950659" u="1"/>
        <n v="1454400387" u="1"/>
        <n v="1276976563" u="1"/>
        <n v="1457536271" u="1"/>
        <n v="1052772466" u="1"/>
        <n v="1410690027" u="1"/>
        <n v="1384657750" u="1"/>
        <n v="1387262390" u="1"/>
        <n v="1407101967" u="1"/>
        <n v="1503749579" u="1"/>
        <n v="1259194713" u="1"/>
        <n v="1408952235" u="1"/>
        <n v="1410761048" u="1"/>
        <n v="1459780919" u="1"/>
        <n v="1282681052" u="1"/>
        <n v="1398854264" u="1"/>
        <n v="1408095790" u="1"/>
        <n v="1409797179" u="1"/>
        <n v="1457442609" u="1"/>
        <n v="1457855733" u="1"/>
        <n v="1290605470" u="1"/>
        <n v="1404127930" u="1"/>
        <n v="1410078194" u="1"/>
        <n v="1522422823" u="1"/>
        <n v="1455247230" u="1"/>
        <n v="1265630169" u="1"/>
        <n v="1392480818" u="1"/>
        <n v="1403963565" u="1"/>
        <n v="1406725746" u="1"/>
        <n v="1458529120" u="1"/>
        <n v="1454377300" u="1"/>
        <n v="1514378963" u="1"/>
        <n v="1521491210" u="1"/>
        <n v="1522805080" u="1"/>
        <n v="1368040009" u="1"/>
        <n v="1470421084" u="1"/>
        <n v="1482944899" u="1"/>
        <n v="1246194455" u="1"/>
        <n v="1249473398" u="1"/>
        <n v="1280685247" u="1"/>
        <n v="1407125050" u="1"/>
        <n v="1407923185" u="1"/>
        <n v="1501041030" u="1"/>
        <n v="1509797982" u="1"/>
        <n v="1266127312" u="1"/>
        <n v="1299546159" u="1"/>
        <n v="1470000224" u="1"/>
        <n v="1521576797" u="1"/>
        <n v="1392439680" u="1"/>
        <n v="1462951309" u="1"/>
        <n v="1504966387" u="1"/>
        <n v="1266767460" u="1"/>
        <n v="1398866998" u="1"/>
        <n v="1411088746" u="1"/>
        <n v="1456263565" u="1"/>
        <n v="1187753194" u="1"/>
        <n v="1469000750" u="1"/>
        <n v="1503863207" u="1"/>
        <n v="1506038916" u="1"/>
        <n v="1516352201" u="1"/>
        <n v="1299894335" u="1"/>
        <n v="1385050301" u="1"/>
        <n v="1401980934" u="1"/>
        <n v="1390408990" u="1"/>
        <n v="1470869603" u="1"/>
        <n v="1501160039" u="1"/>
        <n v="1501614706" u="1"/>
        <n v="1383389654" u="1"/>
        <n v="1392173451" u="1"/>
        <n v="1401913110" u="1"/>
        <n v="1468918826" u="1"/>
        <n v="1456241367" u="1"/>
        <n v="1469188732" u="1"/>
        <n v="1459898839" u="1"/>
        <n v="1513021751" u="1"/>
        <n v="1512288215" u="1"/>
        <n v="1257172968" u="1"/>
        <n v="1406875560" u="1"/>
        <n v="1240929356" u="1"/>
        <n v="1463989172" u="1"/>
        <n v="1469825473" u="1"/>
        <n v="1503749544" u="1"/>
        <n v="1409729513" u="1"/>
        <n v="1461074959" u="1"/>
        <n v="1503563076" u="1"/>
        <n v="1513665870" u="1"/>
      </sharedItems>
    </cacheField>
    <cacheField name="Rank" numFmtId="0">
      <sharedItems/>
    </cacheField>
    <cacheField name="Exp Date" numFmtId="14">
      <sharedItems containsSemiMixedTypes="0" containsNonDate="0" containsDate="1" containsString="0" minDate="2017-07-06T00:00:00" maxDate="2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m/>
    <s v="Rice                      "/>
    <s v="Robotic             "/>
    <s v="D"/>
    <x v="0"/>
    <s v="E4"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5">
  <r>
    <n v="26.033333333333335"/>
    <s v="Rice                      "/>
    <s v="Robotic             "/>
    <s v="D"/>
    <x v="0"/>
    <s v="CPL   "/>
    <d v="2020-05-21T00:00:00"/>
  </r>
  <r>
    <s v="Error"/>
    <s v="MP                        "/>
    <s v="Samous              "/>
    <s v="V"/>
    <x v="1"/>
    <s v="PO3   "/>
    <d v="2999-01-01T00:00:00"/>
  </r>
  <r>
    <n v="-2.8333333333333335"/>
    <s v="Coffee                    "/>
    <s v="Metalic             "/>
    <s v="M"/>
    <x v="2"/>
    <s v="PVT/LC"/>
    <d v="2018-01-06T00:00:00"/>
  </r>
  <r>
    <n v="-8.9666666666666668"/>
    <s v="Doe                       "/>
    <s v="John                "/>
    <s v="Z"/>
    <x v="3"/>
    <s v="CAPT  "/>
    <d v="2017-07-06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B6" firstHeaderRow="1" firstDataRow="1" firstDataCol="1" rowPageCount="1" colPageCount="1"/>
  <pivotFields count="7">
    <pivotField axis="axisPage" subtotalTop="0" multipleItemSelectionAllowed="1" showAll="0">
      <items count="7">
        <item h="1" x="0"/>
        <item h="1" x="1"/>
        <item h="1" x="2"/>
        <item m="1" x="5"/>
        <item h="1" m="1" x="3"/>
        <item h="1" m="1" x="4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subtotalTop="0" showAll="0"/>
  </pivotFields>
  <rowFields count="1">
    <field x="5"/>
  </rowFields>
  <rowItems count="1">
    <i t="grand">
      <x/>
    </i>
  </rowItems>
  <colItems count="1">
    <i/>
  </colItems>
  <pageFields count="1">
    <pageField fld="0" hier="-1"/>
  </pageFields>
  <formats count="1">
    <format dxfId="101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rowHeaderCaption="EDIPI">
  <location ref="B5:C10" firstHeaderRow="1" firstDataRow="1" firstDataCol="1"/>
  <pivotFields count="7">
    <pivotField showAll="0" sortType="ascending"/>
    <pivotField showAll="0"/>
    <pivotField showAll="0"/>
    <pivotField showAll="0"/>
    <pivotField axis="axisRow" compact="0" subtotalTop="0" showAll="0" sortType="ascending" defaultSubtotal="0">
      <items count="202">
        <item m="1" x="37"/>
        <item m="1" x="109"/>
        <item m="1" x="28"/>
        <item m="1" x="171"/>
        <item m="1" x="94"/>
        <item m="1" x="65"/>
        <item m="1" x="154"/>
        <item m="1" x="12"/>
        <item m="1" x="100"/>
        <item m="1" x="126"/>
        <item m="1" x="167"/>
        <item m="1" x="61"/>
        <item m="1" x="85"/>
        <item m="1" x="118"/>
        <item m="1" x="155"/>
        <item m="1" x="130"/>
        <item m="1" x="45"/>
        <item m="1" x="101"/>
        <item m="1" x="104"/>
        <item m="1" x="13"/>
        <item m="1" x="41"/>
        <item m="1" x="48"/>
        <item m="1" x="102"/>
        <item m="1" x="52"/>
        <item m="1" x="62"/>
        <item m="1" x="161"/>
        <item m="1" x="176"/>
        <item m="1" x="72"/>
        <item m="1" x="150"/>
        <item m="1" x="7"/>
        <item m="1" x="183"/>
        <item m="1" x="49"/>
        <item m="1" x="177"/>
        <item m="1" x="123"/>
        <item m="1" x="42"/>
        <item m="1" x="14"/>
        <item m="1" x="179"/>
        <item m="1" x="63"/>
        <item m="1" x="164"/>
        <item m="1" x="142"/>
        <item m="1" x="90"/>
        <item m="1" x="54"/>
        <item m="1" x="15"/>
        <item m="1" x="131"/>
        <item m="1" x="50"/>
        <item m="1" x="43"/>
        <item m="1" x="185"/>
        <item m="1" x="178"/>
        <item m="1" x="38"/>
        <item m="1" x="143"/>
        <item m="1" x="137"/>
        <item m="1" x="124"/>
        <item m="1" x="156"/>
        <item m="1" x="20"/>
        <item m="1" x="113"/>
        <item m="1" x="73"/>
        <item m="1" x="157"/>
        <item m="1" x="132"/>
        <item m="1" x="39"/>
        <item m="1" x="79"/>
        <item m="1" x="108"/>
        <item m="1" x="127"/>
        <item m="1" x="198"/>
        <item m="1" x="133"/>
        <item m="1" x="138"/>
        <item m="1" x="33"/>
        <item m="1" x="86"/>
        <item m="1" x="98"/>
        <item m="1" x="105"/>
        <item m="1" x="121"/>
        <item m="1" x="128"/>
        <item m="1" x="169"/>
        <item m="1" x="57"/>
        <item m="1" x="83"/>
        <item m="1" x="59"/>
        <item m="1" x="146"/>
        <item m="1" x="117"/>
        <item m="1" x="140"/>
        <item m="1" x="16"/>
        <item m="1" x="114"/>
        <item m="1" x="187"/>
        <item m="1" x="170"/>
        <item m="1" x="32"/>
        <item m="1" x="82"/>
        <item m="1" x="51"/>
        <item m="1" x="119"/>
        <item m="1" x="135"/>
        <item m="1" x="5"/>
        <item m="1" x="36"/>
        <item m="1" x="145"/>
        <item m="1" x="115"/>
        <item m="1" x="129"/>
        <item m="1" x="189"/>
        <item m="1" x="199"/>
        <item m="1" x="165"/>
        <item m="1" x="195"/>
        <item m="1" x="11"/>
        <item m="1" x="69"/>
        <item m="1" x="111"/>
        <item m="1" x="186"/>
        <item m="1" x="172"/>
        <item m="1" x="95"/>
        <item m="1" x="29"/>
        <item m="1" x="196"/>
        <item m="1" x="27"/>
        <item m="1" x="55"/>
        <item m="1" x="151"/>
        <item m="1" x="180"/>
        <item m="1" x="88"/>
        <item m="1" x="84"/>
        <item m="1" x="74"/>
        <item m="1" x="75"/>
        <item m="1" x="152"/>
        <item m="1" x="64"/>
        <item m="1" x="17"/>
        <item m="1" x="158"/>
        <item m="1" x="70"/>
        <item m="1" x="182"/>
        <item m="1" x="200"/>
        <item m="1" x="96"/>
        <item m="1" x="40"/>
        <item m="1" x="197"/>
        <item m="1" x="125"/>
        <item m="1" x="173"/>
        <item m="1" x="58"/>
        <item m="1" x="97"/>
        <item m="1" x="76"/>
        <item m="1" x="166"/>
        <item m="1" x="174"/>
        <item m="1" x="34"/>
        <item m="1" x="159"/>
        <item m="1" x="22"/>
        <item m="1" x="190"/>
        <item m="1" x="201"/>
        <item m="1" x="80"/>
        <item m="1" x="147"/>
        <item m="1" x="92"/>
        <item m="1" x="116"/>
        <item m="1" x="25"/>
        <item m="1" x="93"/>
        <item m="1" x="175"/>
        <item m="1" x="81"/>
        <item m="1" x="56"/>
        <item m="1" x="47"/>
        <item m="1" x="71"/>
        <item m="1" x="148"/>
        <item m="1" x="163"/>
        <item m="1" x="139"/>
        <item m="1" x="149"/>
        <item m="1" x="26"/>
        <item x="4"/>
        <item m="1" x="44"/>
        <item m="1" x="77"/>
        <item m="1" x="153"/>
        <item m="1" x="10"/>
        <item m="1" x="18"/>
        <item m="1" x="53"/>
        <item m="1" x="68"/>
        <item m="1" x="192"/>
        <item m="1" x="168"/>
        <item m="1" x="120"/>
        <item m="1" x="162"/>
        <item m="1" x="181"/>
        <item m="1" x="110"/>
        <item m="1" x="66"/>
        <item m="1" x="194"/>
        <item m="1" x="24"/>
        <item m="1" x="193"/>
        <item m="1" x="46"/>
        <item m="1" x="134"/>
        <item m="1" x="89"/>
        <item m="1" x="21"/>
        <item m="1" x="160"/>
        <item m="1" x="106"/>
        <item m="1" x="9"/>
        <item m="1" x="112"/>
        <item m="1" x="191"/>
        <item m="1" x="103"/>
        <item m="1" x="184"/>
        <item m="1" x="122"/>
        <item m="1" x="78"/>
        <item m="1" x="30"/>
        <item m="1" x="188"/>
        <item m="1" x="136"/>
        <item m="1" x="141"/>
        <item m="1" x="99"/>
        <item m="1" x="67"/>
        <item m="1" x="8"/>
        <item m="1" x="87"/>
        <item m="1" x="60"/>
        <item m="1" x="23"/>
        <item m="1" x="6"/>
        <item m="1" x="19"/>
        <item m="1" x="107"/>
        <item m="1" x="144"/>
        <item m="1" x="35"/>
        <item m="1" x="91"/>
        <item m="1" x="31"/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5">
    <i>
      <x v="201"/>
    </i>
    <i>
      <x v="200"/>
    </i>
    <i>
      <x v="198"/>
    </i>
    <i>
      <x v="199"/>
    </i>
    <i>
      <x v="150"/>
    </i>
  </rowItems>
  <colItems count="1">
    <i/>
  </colItems>
  <dataFields count="1">
    <dataField name="Expiration Date" fld="6" subtotal="product" baseField="4" baseItem="0" numFmtId="14"/>
  </dataFields>
  <formats count="8">
    <format dxfId="109">
      <pivotArea outline="0" collapsedLevelsAreSubtotals="1" fieldPosition="0"/>
    </format>
    <format dxfId="108">
      <pivotArea dataOnly="0" labelOnly="1" outline="0" axis="axisValues" fieldPosition="0"/>
    </format>
    <format dxfId="107">
      <pivotArea field="4" type="button" dataOnly="0" labelOnly="1" outline="0" axis="axisRow" fieldPosition="0"/>
    </format>
    <format dxfId="106">
      <pivotArea dataOnly="0" labelOnly="1" outline="0" axis="axisValues" fieldPosition="0"/>
    </format>
    <format dxfId="105">
      <pivotArea field="4" type="button" dataOnly="0" labelOnly="1" outline="0" axis="axisRow" fieldPosition="0"/>
    </format>
    <format dxfId="104">
      <pivotArea dataOnly="0" labelOnly="1" outline="0" axis="axisValues" fieldPosition="0"/>
    </format>
    <format dxfId="103">
      <pivotArea field="4" type="button" dataOnly="0" labelOnly="1" outline="0" axis="axisRow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G6" sqref="G6"/>
    </sheetView>
  </sheetViews>
  <sheetFormatPr defaultColWidth="11.5703125" defaultRowHeight="12.75"/>
  <cols>
    <col min="1" max="1" width="13.42578125" bestFit="1" customWidth="1"/>
    <col min="2" max="2" width="63.140625" customWidth="1"/>
    <col min="3" max="3" width="11" customWidth="1"/>
    <col min="4" max="4" width="19.28515625" customWidth="1"/>
    <col min="5" max="5" width="12.28515625" customWidth="1"/>
  </cols>
  <sheetData>
    <row r="1" spans="1:6">
      <c r="A1" s="41" t="s">
        <v>0</v>
      </c>
      <c r="B1" s="41"/>
      <c r="C1" t="s">
        <v>120</v>
      </c>
      <c r="F1" t="s">
        <v>122</v>
      </c>
    </row>
    <row r="2" spans="1:6">
      <c r="A2" s="42" t="s">
        <v>1</v>
      </c>
      <c r="B2" s="42"/>
      <c r="C2">
        <v>20180401</v>
      </c>
    </row>
    <row r="3" spans="1:6">
      <c r="A3" s="42" t="s">
        <v>123</v>
      </c>
      <c r="B3" s="42"/>
    </row>
    <row r="4" spans="1:6">
      <c r="A4" s="1"/>
      <c r="B4" s="30" t="s">
        <v>93</v>
      </c>
    </row>
    <row r="5" spans="1:6">
      <c r="A5" s="2" t="s">
        <v>2</v>
      </c>
      <c r="B5" s="2" t="s">
        <v>3</v>
      </c>
    </row>
    <row r="6" spans="1:6" ht="12.95" customHeight="1">
      <c r="A6" s="45" t="s">
        <v>94</v>
      </c>
      <c r="B6" s="45"/>
    </row>
    <row r="7" spans="1:6" ht="12.95" customHeight="1">
      <c r="A7" s="2" t="s">
        <v>97</v>
      </c>
      <c r="B7" s="43" t="s">
        <v>96</v>
      </c>
      <c r="D7" s="39" t="s">
        <v>104</v>
      </c>
      <c r="E7" s="39"/>
    </row>
    <row r="8" spans="1:6" ht="24.6" customHeight="1">
      <c r="B8" s="43"/>
      <c r="D8" s="28" t="s">
        <v>106</v>
      </c>
      <c r="E8" s="28">
        <v>1</v>
      </c>
      <c r="F8" t="s">
        <v>114</v>
      </c>
    </row>
    <row r="9" spans="1:6" ht="12.95" customHeight="1">
      <c r="A9" s="2" t="s">
        <v>97</v>
      </c>
      <c r="B9" s="43" t="s">
        <v>100</v>
      </c>
      <c r="D9" s="28" t="s">
        <v>107</v>
      </c>
      <c r="E9" s="36" t="s">
        <v>105</v>
      </c>
      <c r="F9" t="s">
        <v>113</v>
      </c>
    </row>
    <row r="10" spans="1:6" ht="38.1" customHeight="1">
      <c r="B10" s="43"/>
      <c r="D10" s="28" t="s">
        <v>109</v>
      </c>
      <c r="E10" s="28" t="s">
        <v>108</v>
      </c>
      <c r="F10" t="s">
        <v>110</v>
      </c>
    </row>
    <row r="11" spans="1:6" ht="12.95" customHeight="1">
      <c r="A11" s="2" t="s">
        <v>97</v>
      </c>
      <c r="B11" s="43" t="s">
        <v>119</v>
      </c>
    </row>
    <row r="12" spans="1:6" ht="38.85" customHeight="1">
      <c r="B12" s="43"/>
    </row>
    <row r="13" spans="1:6">
      <c r="B13" s="37"/>
    </row>
    <row r="14" spans="1:6">
      <c r="A14" s="41" t="s">
        <v>4</v>
      </c>
      <c r="B14" s="41"/>
    </row>
    <row r="15" spans="1:6">
      <c r="A15" s="40" t="s">
        <v>5</v>
      </c>
      <c r="B15" s="40"/>
    </row>
    <row r="16" spans="1:6" ht="25.5">
      <c r="A16" t="s">
        <v>6</v>
      </c>
      <c r="B16" s="3" t="s">
        <v>7</v>
      </c>
    </row>
    <row r="17" spans="1:2" ht="12.95" customHeight="1">
      <c r="A17" t="s">
        <v>8</v>
      </c>
      <c r="B17" s="44" t="s">
        <v>9</v>
      </c>
    </row>
    <row r="18" spans="1:2">
      <c r="B18" s="44"/>
    </row>
    <row r="19" spans="1:2" ht="12.95" customHeight="1">
      <c r="A19" t="s">
        <v>10</v>
      </c>
      <c r="B19" s="44" t="s">
        <v>11</v>
      </c>
    </row>
    <row r="20" spans="1:2">
      <c r="B20" s="44"/>
    </row>
    <row r="21" spans="1:2">
      <c r="B21" s="3"/>
    </row>
    <row r="22" spans="1:2">
      <c r="A22" s="40" t="s">
        <v>12</v>
      </c>
      <c r="B22" s="40"/>
    </row>
    <row r="23" spans="1:2" ht="12.95" customHeight="1">
      <c r="A23" t="s">
        <v>6</v>
      </c>
      <c r="B23" s="44" t="s">
        <v>13</v>
      </c>
    </row>
    <row r="24" spans="1:2">
      <c r="B24" s="44"/>
    </row>
    <row r="25" spans="1:2" ht="12.95" customHeight="1">
      <c r="A25" t="s">
        <v>8</v>
      </c>
      <c r="B25" s="44" t="s">
        <v>14</v>
      </c>
    </row>
    <row r="26" spans="1:2">
      <c r="B26" s="44"/>
    </row>
    <row r="27" spans="1:2">
      <c r="A27" t="s">
        <v>10</v>
      </c>
      <c r="B27" s="3" t="s">
        <v>15</v>
      </c>
    </row>
    <row r="28" spans="1:2">
      <c r="B28" s="3"/>
    </row>
    <row r="29" spans="1:2">
      <c r="A29" s="40" t="s">
        <v>16</v>
      </c>
      <c r="B29" s="40"/>
    </row>
    <row r="30" spans="1:2">
      <c r="A30" t="s">
        <v>6</v>
      </c>
      <c r="B30" s="3" t="s">
        <v>17</v>
      </c>
    </row>
    <row r="31" spans="1:2">
      <c r="A31" t="s">
        <v>8</v>
      </c>
      <c r="B31" s="3" t="s">
        <v>18</v>
      </c>
    </row>
    <row r="32" spans="1:2">
      <c r="A32" t="s">
        <v>10</v>
      </c>
      <c r="B32" s="3" t="s">
        <v>19</v>
      </c>
    </row>
    <row r="33" spans="1:2">
      <c r="B33" s="3"/>
    </row>
    <row r="34" spans="1:2">
      <c r="A34" s="40" t="s">
        <v>20</v>
      </c>
      <c r="B34" s="40"/>
    </row>
    <row r="35" spans="1:2">
      <c r="A35" t="s">
        <v>6</v>
      </c>
      <c r="B35" s="3" t="s">
        <v>21</v>
      </c>
    </row>
    <row r="36" spans="1:2" ht="12.95" customHeight="1">
      <c r="A36" t="s">
        <v>8</v>
      </c>
      <c r="B36" s="44" t="s">
        <v>22</v>
      </c>
    </row>
    <row r="37" spans="1:2">
      <c r="B37" s="44"/>
    </row>
    <row r="38" spans="1:2" ht="12.95" customHeight="1">
      <c r="A38" t="s">
        <v>10</v>
      </c>
      <c r="B38" s="44" t="s">
        <v>23</v>
      </c>
    </row>
    <row r="39" spans="1:2" ht="38.1" customHeight="1">
      <c r="B39" s="44"/>
    </row>
    <row r="40" spans="1:2">
      <c r="B40" s="3"/>
    </row>
    <row r="41" spans="1:2">
      <c r="A41" s="40" t="s">
        <v>24</v>
      </c>
      <c r="B41" s="40"/>
    </row>
    <row r="42" spans="1:2">
      <c r="A42" t="s">
        <v>6</v>
      </c>
      <c r="B42" s="3" t="s">
        <v>25</v>
      </c>
    </row>
    <row r="43" spans="1:2">
      <c r="A43" t="s">
        <v>8</v>
      </c>
      <c r="B43" s="3" t="s">
        <v>26</v>
      </c>
    </row>
    <row r="44" spans="1:2" ht="12.95" customHeight="1">
      <c r="A44" t="s">
        <v>10</v>
      </c>
      <c r="B44" s="44" t="s">
        <v>27</v>
      </c>
    </row>
    <row r="45" spans="1:2" ht="26.1" customHeight="1">
      <c r="B45" s="44"/>
    </row>
    <row r="46" spans="1:2">
      <c r="B46" s="3"/>
    </row>
    <row r="47" spans="1:2">
      <c r="A47" s="40" t="s">
        <v>28</v>
      </c>
      <c r="B47" s="40"/>
    </row>
    <row r="48" spans="1:2">
      <c r="A48" t="s">
        <v>6</v>
      </c>
      <c r="B48" s="3" t="s">
        <v>29</v>
      </c>
    </row>
    <row r="49" spans="1:2">
      <c r="A49" t="s">
        <v>8</v>
      </c>
      <c r="B49" s="3" t="s">
        <v>30</v>
      </c>
    </row>
    <row r="50" spans="1:2" ht="12.95" customHeight="1">
      <c r="A50" t="s">
        <v>10</v>
      </c>
      <c r="B50" s="44" t="s">
        <v>31</v>
      </c>
    </row>
    <row r="51" spans="1:2">
      <c r="B51" s="46"/>
    </row>
  </sheetData>
  <sheetProtection selectLockedCells="1" selectUnlockedCells="1"/>
  <mergeCells count="23">
    <mergeCell ref="A41:B41"/>
    <mergeCell ref="B44:B45"/>
    <mergeCell ref="A47:B47"/>
    <mergeCell ref="B50:B51"/>
    <mergeCell ref="B23:B24"/>
    <mergeCell ref="B25:B26"/>
    <mergeCell ref="A29:B29"/>
    <mergeCell ref="A34:B34"/>
    <mergeCell ref="B36:B37"/>
    <mergeCell ref="B38:B39"/>
    <mergeCell ref="D7:E7"/>
    <mergeCell ref="A22:B22"/>
    <mergeCell ref="A1:B1"/>
    <mergeCell ref="A2:B2"/>
    <mergeCell ref="A3:B3"/>
    <mergeCell ref="B7:B8"/>
    <mergeCell ref="B9:B10"/>
    <mergeCell ref="B11:B12"/>
    <mergeCell ref="A14:B14"/>
    <mergeCell ref="A15:B15"/>
    <mergeCell ref="B17:B18"/>
    <mergeCell ref="B19:B20"/>
    <mergeCell ref="A6:B6"/>
  </mergeCells>
  <conditionalFormatting sqref="D8:E8">
    <cfRule type="cellIs" dxfId="82" priority="27" stopIfTrue="1" operator="equal">
      <formula>"Present Drilling"</formula>
    </cfRule>
    <cfRule type="cellIs" dxfId="81" priority="28" stopIfTrue="1" operator="equal">
      <formula>"Absent"</formula>
    </cfRule>
    <cfRule type="cellIs" dxfId="80" priority="29" stopIfTrue="1" operator="notEqual">
      <formula>"Present"</formula>
    </cfRule>
  </conditionalFormatting>
  <conditionalFormatting sqref="D8">
    <cfRule type="cellIs" dxfId="79" priority="21" operator="equal">
      <formula>"Orders"</formula>
    </cfRule>
    <cfRule type="cellIs" dxfId="78" priority="22" operator="equal">
      <formula>"Exc Absent"</formula>
    </cfRule>
    <cfRule type="cellIs" dxfId="77" priority="24" operator="equal">
      <formula>"Present Field"</formula>
    </cfRule>
    <cfRule type="cellIs" dxfId="76" priority="26" operator="equal">
      <formula>"Present Orders"</formula>
    </cfRule>
  </conditionalFormatting>
  <conditionalFormatting sqref="E8">
    <cfRule type="cellIs" dxfId="75" priority="25" operator="equal">
      <formula>1</formula>
    </cfRule>
  </conditionalFormatting>
  <conditionalFormatting sqref="D9:E9">
    <cfRule type="cellIs" dxfId="74" priority="18" stopIfTrue="1" operator="equal">
      <formula>"Present Drilling"</formula>
    </cfRule>
    <cfRule type="cellIs" dxfId="73" priority="19" stopIfTrue="1" operator="equal">
      <formula>"Absent"</formula>
    </cfRule>
    <cfRule type="cellIs" dxfId="72" priority="20" stopIfTrue="1" operator="notEqual">
      <formula>"Present"</formula>
    </cfRule>
  </conditionalFormatting>
  <conditionalFormatting sqref="D9">
    <cfRule type="cellIs" dxfId="71" priority="12" operator="equal">
      <formula>"Orders"</formula>
    </cfRule>
    <cfRule type="cellIs" dxfId="70" priority="13" operator="equal">
      <formula>"Exc Absent"</formula>
    </cfRule>
    <cfRule type="cellIs" dxfId="69" priority="15" operator="equal">
      <formula>"Present Field"</formula>
    </cfRule>
    <cfRule type="cellIs" dxfId="68" priority="17" operator="equal">
      <formula>"Present Orders"</formula>
    </cfRule>
  </conditionalFormatting>
  <conditionalFormatting sqref="E9">
    <cfRule type="cellIs" dxfId="67" priority="16" operator="equal">
      <formula>1</formula>
    </cfRule>
  </conditionalFormatting>
  <conditionalFormatting sqref="D10:E10">
    <cfRule type="cellIs" dxfId="66" priority="9" stopIfTrue="1" operator="equal">
      <formula>"Present Drilling"</formula>
    </cfRule>
    <cfRule type="cellIs" dxfId="65" priority="10" stopIfTrue="1" operator="equal">
      <formula>"Absent"</formula>
    </cfRule>
    <cfRule type="cellIs" dxfId="64" priority="11" stopIfTrue="1" operator="notEqual">
      <formula>"Present"</formula>
    </cfRule>
  </conditionalFormatting>
  <conditionalFormatting sqref="D10">
    <cfRule type="cellIs" dxfId="63" priority="3" operator="equal">
      <formula>"Orders"</formula>
    </cfRule>
    <cfRule type="cellIs" dxfId="62" priority="4" operator="equal">
      <formula>"Exc Absent"</formula>
    </cfRule>
    <cfRule type="cellIs" dxfId="61" priority="6" operator="equal">
      <formula>"Present Field"</formula>
    </cfRule>
    <cfRule type="cellIs" dxfId="60" priority="8" operator="equal">
      <formula>"Present Orders"</formula>
    </cfRule>
  </conditionalFormatting>
  <conditionalFormatting sqref="E10">
    <cfRule type="cellIs" dxfId="59" priority="7" operator="equal">
      <formula>1</formula>
    </cfRule>
  </conditionalFormatting>
  <conditionalFormatting sqref="E8:E10">
    <cfRule type="cellIs" dxfId="58" priority="1" operator="equal">
      <formula>"f"</formula>
    </cfRule>
    <cfRule type="cellIs" dxfId="57" priority="2" operator="equal">
      <formula>"e"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id="{2CBC5A22-A917-474C-89EB-38E361E599B2}">
            <xm:f>NOT(ISERROR(SEARCH("Absent: ",MasterRoster!D9)))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D8:D10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9"/>
  <sheetViews>
    <sheetView workbookViewId="0">
      <selection activeCell="E22" sqref="E22"/>
    </sheetView>
  </sheetViews>
  <sheetFormatPr defaultRowHeight="12" customHeight="1"/>
  <cols>
    <col min="1" max="1" width="87.7109375" bestFit="1" customWidth="1"/>
    <col min="2" max="2" width="10.28515625" bestFit="1" customWidth="1"/>
    <col min="3" max="3" width="10.140625" bestFit="1" customWidth="1"/>
    <col min="4" max="4" width="11.140625" style="14" bestFit="1" customWidth="1"/>
    <col min="5" max="5" width="21.7109375" bestFit="1" customWidth="1"/>
    <col min="6" max="6" width="16.7109375" bestFit="1" customWidth="1"/>
    <col min="7" max="7" width="7.140625" bestFit="1" customWidth="1"/>
    <col min="8" max="8" width="11" bestFit="1" customWidth="1"/>
    <col min="9" max="9" width="8.42578125" bestFit="1" customWidth="1"/>
    <col min="10" max="11" width="10.140625" bestFit="1" customWidth="1"/>
    <col min="13" max="13" width="9.140625" style="28"/>
    <col min="18" max="18" width="11" bestFit="1" customWidth="1"/>
    <col min="19" max="19" width="10" bestFit="1" customWidth="1"/>
    <col min="25" max="25" width="14.85546875" customWidth="1"/>
  </cols>
  <sheetData>
    <row r="1" spans="1:32" s="38" customFormat="1" ht="23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32" ht="16.5" customHeight="1">
      <c r="A2" s="77" t="s">
        <v>83</v>
      </c>
      <c r="B2" s="76"/>
      <c r="C2" s="76"/>
      <c r="D2" s="76"/>
      <c r="E2" s="76"/>
      <c r="F2" s="76"/>
      <c r="G2" s="76"/>
      <c r="H2" s="76"/>
      <c r="I2" s="76"/>
      <c r="J2" s="76"/>
      <c r="K2" s="76"/>
      <c r="AE2" s="4"/>
      <c r="AF2" s="5"/>
    </row>
    <row r="3" spans="1:32" ht="12" customHeight="1">
      <c r="A3" s="68" t="s">
        <v>32</v>
      </c>
      <c r="B3" s="68" t="s">
        <v>33</v>
      </c>
      <c r="C3" s="68" t="s">
        <v>34</v>
      </c>
      <c r="D3" s="78" t="s">
        <v>76</v>
      </c>
      <c r="E3" s="68" t="s">
        <v>35</v>
      </c>
      <c r="F3" s="68" t="s">
        <v>36</v>
      </c>
      <c r="G3" s="68" t="s">
        <v>37</v>
      </c>
      <c r="H3" s="68" t="s">
        <v>38</v>
      </c>
      <c r="I3" s="68" t="s">
        <v>39</v>
      </c>
      <c r="J3" s="68" t="s">
        <v>75</v>
      </c>
      <c r="K3" s="68" t="s">
        <v>82</v>
      </c>
      <c r="M3" s="15"/>
      <c r="N3" s="15"/>
      <c r="O3" s="15"/>
      <c r="Q3" s="6"/>
      <c r="R3" s="6"/>
      <c r="S3" s="6"/>
      <c r="T3" s="6"/>
      <c r="U3" s="6"/>
      <c r="V3" s="6"/>
      <c r="W3" s="6"/>
      <c r="X3" s="6"/>
      <c r="AE3" s="4"/>
      <c r="AF3" s="5"/>
    </row>
    <row r="4" spans="1:32" ht="12" customHeight="1">
      <c r="A4" s="7" t="s">
        <v>137</v>
      </c>
      <c r="B4" s="7" t="str">
        <f>IF(A4="","No Card",IF(K4="USMC",IF(OR(LEN(A4)=89, LEN(A4)=88),"No Error", "Len Error"),"Non-USMC"))</f>
        <v>No Error</v>
      </c>
      <c r="C4" s="7" t="str">
        <f>IF(COUNTIF(MasterRoster!$F$5:$F$1001, H4)&gt;0, "Yes", "No")</f>
        <v>No</v>
      </c>
      <c r="D4" s="16">
        <f ca="1">IF(_xlfn.DAYS(J4,TODAY())&gt;3000,"Error",_xlfn.DAYS(J4,TODAY())/30)</f>
        <v>26.033333333333335</v>
      </c>
      <c r="E4" s="7" t="str">
        <f t="shared" ref="E4" si="0">MID(A4,36,26)</f>
        <v xml:space="preserve">Rice                      </v>
      </c>
      <c r="F4" s="7" t="str">
        <f t="shared" ref="F4" si="1">MID(A4,16,20)</f>
        <v xml:space="preserve">Robotic             </v>
      </c>
      <c r="G4" s="7" t="str">
        <f t="shared" ref="G4" si="2">IF(LEN(A4)=89, MID(A4, 89, 1), "N/A")</f>
        <v>D</v>
      </c>
      <c r="H4" s="9">
        <f>(IFERROR(VLOOKUP(MID($A4,9,1),'DO NOT DELETE THIS SHEET'!$A$1:$B$32,2,0),VLOOKUP(VALUE(MID($A4,9,1)),'DO NOT DELETE THIS SHEET'!$A$1:$B$32,2,0))*32^6)+(IFERROR(VLOOKUP(MID($A4, 10, 1),'DO NOT DELETE THIS SHEET'!$A$1:$B$32,2,0),VLOOKUP(VALUE(MID($A4, 10, 1)),'DO NOT DELETE THIS SHEET'!$A$1:$B$32,2,0))*32^5)+(IFERROR(VLOOKUP(MID($A4, 11, 1),'DO NOT DELETE THIS SHEET'!$A$1:$B$32,2,0),VLOOKUP(VALUE(MID($A4, 11, 1)),'DO NOT DELETE THIS SHEET'!$A$1:$B$32,2,0))*32^4)+(IFERROR(VLOOKUP(MID($A4, 12, 1),'DO NOT DELETE THIS SHEET'!$A$1:$B$32,2,0),VLOOKUP(VALUE(MID($A4, 12, 1)),'DO NOT DELETE THIS SHEET'!$A$1:$B$32,2,0))*32^3)+(IFERROR(VLOOKUP(MID($A4, 13, 1),'DO NOT DELETE THIS SHEET'!$A$1:$B$32,2,0),VLOOKUP(VALUE(MID($A4, 13, 1)),'DO NOT DELETE THIS SHEET'!$A$1:$B$32,2,0))*32^2)+(IFERROR(VLOOKUP(MID($A4, 14, 1),'DO NOT DELETE THIS SHEET'!$A$1:$B$32,2,0),VLOOKUP(VALUE(MID($A4, 14, 1)),'DO NOT DELETE THIS SHEET'!$A$1:$B$32,2,0))*32)+(IFERROR(VLOOKUP(MID($A4, 15, 1),'DO NOT DELETE THIS SHEET'!$A$1:$B$32,2,0),VLOOKUP(VALUE(MID($A4, 15, 1)),'DO NOT DELETE THIS SHEET'!$A$1:$B$32,2,0)))</f>
        <v>1470475363</v>
      </c>
      <c r="I4" s="7" t="str">
        <f t="shared" ref="I4" si="3">MID(A4,70,6)</f>
        <v xml:space="preserve">CPL   </v>
      </c>
      <c r="J4" s="15">
        <f>IF(K4="USMC",DATE(YEAR(DATE(1000,1,1)+(IF(IFERROR(VALUE(MID(MID(A4,84,4),1,1)),MID(MID(A4,84,4),1,1))=0,0,IFERROR(VLOOKUP(VALUE(MID(MID(A4,84,4),1,1)),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0)*POWER(32,0)))-1))-1900,MONTH(DATE(1000,1,1)+(IF(IFERROR(VALUE(MID(MID(A4,84,4),1,1)),MID(MID(A4,84,4),1,1))=0,0,IFERROR(VLOOKUP(VALUE(MID(MID(A4,84,4),1,1)),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0)*POWER(32,0)))-1)),DAY(DATE(1000,1,1)+(IF(IFERROR(VALUE(MID(MID(A4,84,4),1,1)),MID(MID(A4,84,4),1,1))=0,0,IFERROR(VLOOKUP(VALUE(MID(MID(A4,84,4),1,1)),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0)*POWER(32,0)))-1))),DATE(2999,1,1))</f>
        <v>43972</v>
      </c>
      <c r="K4" s="12" t="str">
        <f>IF(MID(A4,67,1)="A","USA",IF(MID(A4,67,1)="C","USCG",IF(MID(A4,67,1)="D","DOD",IF(MID(A4,67,1)="F","USAF",IF(MID(A4,67,1)="H","USPHS",IF(MID(A4,67,1)="M","USMC",IF(MID(A4,67,1)="N","USN",IF(MID(A4,67,1)="O","NOAA",IF(MID(A4,67,1)="1","Foreign Army",IF(MID(A4,67,1)="2","Foreign Marine Corps",IF(MID(A4,67,1)="3","Foreign Air Force","Other")))))))))))</f>
        <v>USMC</v>
      </c>
      <c r="M4" s="15"/>
      <c r="N4" s="15"/>
      <c r="O4" s="15"/>
      <c r="P4" s="15"/>
      <c r="AE4" s="4"/>
      <c r="AF4" s="5"/>
    </row>
    <row r="5" spans="1:32" ht="12" customHeight="1">
      <c r="A5" s="7" t="s">
        <v>101</v>
      </c>
      <c r="B5" s="7" t="str">
        <f t="shared" ref="B5:B68" si="4">IF(A5="","No Card",IF(K5="USMC",IF(OR(LEN(A5)=89, LEN(A5)=88),"No Error", "Len Error"),"Non-USMC"))</f>
        <v>Non-USMC</v>
      </c>
      <c r="C5" s="7" t="str">
        <f>IF(COUNTIF(MasterRoster!$F$5:$F$1001, H5)&gt;0, "Yes", "No")</f>
        <v>No</v>
      </c>
      <c r="D5" s="16" t="str">
        <f t="shared" ref="D5:D68" ca="1" si="5">IF(_xlfn.DAYS(J5,TODAY())&gt;3000,"Error",_xlfn.DAYS(J5,TODAY())/30)</f>
        <v>Error</v>
      </c>
      <c r="E5" s="7" t="str">
        <f t="shared" ref="E5:E68" si="6">MID(A5,36,26)</f>
        <v xml:space="preserve">MP                        </v>
      </c>
      <c r="F5" s="7" t="str">
        <f t="shared" ref="F5:F68" si="7">MID(A5,16,20)</f>
        <v xml:space="preserve">Samous              </v>
      </c>
      <c r="G5" s="7" t="str">
        <f t="shared" ref="G5:G68" si="8">IF(LEN(A5)=89, MID(A5, 89, 1), "N/A")</f>
        <v>V</v>
      </c>
      <c r="H5" s="28">
        <f>(IFERROR(VLOOKUP(MID($A5,9,1),'DO NOT DELETE THIS SHEET'!$A$1:$B$32,2,0),VLOOKUP(VALUE(MID($A5,9,1)),'DO NOT DELETE THIS SHEET'!$A$1:$B$32,2,0))*32^6)+(IFERROR(VLOOKUP(MID($A5, 10, 1),'DO NOT DELETE THIS SHEET'!$A$1:$B$32,2,0),VLOOKUP(VALUE(MID($A5, 10, 1)),'DO NOT DELETE THIS SHEET'!$A$1:$B$32,2,0))*32^5)+(IFERROR(VLOOKUP(MID($A5, 11, 1),'DO NOT DELETE THIS SHEET'!$A$1:$B$32,2,0),VLOOKUP(VALUE(MID($A5, 11, 1)),'DO NOT DELETE THIS SHEET'!$A$1:$B$32,2,0))*32^4)+(IFERROR(VLOOKUP(MID($A5, 12, 1),'DO NOT DELETE THIS SHEET'!$A$1:$B$32,2,0),VLOOKUP(VALUE(MID($A5, 12, 1)),'DO NOT DELETE THIS SHEET'!$A$1:$B$32,2,0))*32^3)+(IFERROR(VLOOKUP(MID($A5, 13, 1),'DO NOT DELETE THIS SHEET'!$A$1:$B$32,2,0),VLOOKUP(VALUE(MID($A5, 13, 1)),'DO NOT DELETE THIS SHEET'!$A$1:$B$32,2,0))*32^2)+(IFERROR(VLOOKUP(MID($A5, 14, 1),'DO NOT DELETE THIS SHEET'!$A$1:$B$32,2,0),VLOOKUP(VALUE(MID($A5, 14, 1)),'DO NOT DELETE THIS SHEET'!$A$1:$B$32,2,0))*32)+(IFERROR(VLOOKUP(MID($A5, 15, 1),'DO NOT DELETE THIS SHEET'!$A$1:$B$32,2,0),VLOOKUP(VALUE(MID($A5, 15, 1)),'DO NOT DELETE THIS SHEET'!$A$1:$B$32,2,0)))</f>
        <v>1469122631</v>
      </c>
      <c r="I5" s="7" t="str">
        <f t="shared" ref="I5:I68" si="9">MID(A5,70,6)</f>
        <v xml:space="preserve">PO3   </v>
      </c>
      <c r="J5" s="15">
        <f>IF(K5="USMC",DATE(YEAR(DATE(1000,1,1)+(IF(IFERROR(VALUE(MID(MID(A5,84,4),1,1)),MID(MID(A5,84,4),1,1))=0,0,IFERROR(VLOOKUP(VALUE(MID(MID(A5,84,4),1,1)),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0)*POWER(32,0)))-1))-1900,MONTH(DATE(1000,1,1)+(IF(IFERROR(VALUE(MID(MID(A5,84,4),1,1)),MID(MID(A5,84,4),1,1))=0,0,IFERROR(VLOOKUP(VALUE(MID(MID(A5,84,4),1,1)),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0)*POWER(32,0)))-1)),DAY(DATE(1000,1,1)+(IF(IFERROR(VALUE(MID(MID(A5,84,4),1,1)),MID(MID(A5,84,4),1,1))=0,0,IFERROR(VLOOKUP(VALUE(MID(MID(A5,84,4),1,1)),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0)*POWER(32,0)))-1))),DATE(2999,1,1))</f>
        <v>401404</v>
      </c>
      <c r="K5" s="28" t="str">
        <f t="shared" ref="K5:K68" si="10">IF(MID(A5,67,1)="A","USA",IF(MID(A5,67,1)="C","USCG",IF(MID(A5,67,1)="D","DOD",IF(MID(A5,67,1)="F","USAF",IF(MID(A5,67,1)="H","USPHS",IF(MID(A5,67,1)="M","USMC",IF(MID(A5,67,1)="N","USN",IF(MID(A5,67,1)="O","NOAA",IF(MID(A5,67,1)="1","Foreign Army",IF(MID(A5,67,1)="2","Foreign Marine Corps",IF(MID(A5,67,1)="3","Foreign Air Force","Other")))))))))))</f>
        <v>USN</v>
      </c>
      <c r="N5" s="15"/>
      <c r="O5" s="15"/>
      <c r="P5" s="15"/>
      <c r="Q5" s="15"/>
      <c r="S5" s="9"/>
      <c r="T5" s="9"/>
      <c r="U5" s="9"/>
      <c r="V5" s="9"/>
      <c r="W5" s="9"/>
      <c r="X5" s="9"/>
      <c r="AE5" s="4"/>
      <c r="AF5" s="5"/>
    </row>
    <row r="6" spans="1:32" ht="12" customHeight="1">
      <c r="A6" s="7" t="s">
        <v>103</v>
      </c>
      <c r="B6" s="7" t="str">
        <f t="shared" si="4"/>
        <v>No Error</v>
      </c>
      <c r="C6" s="7" t="str">
        <f>IF(COUNTIF(MasterRoster!$F$5:$F$1001, H6)&gt;0, "Yes", "No")</f>
        <v>No</v>
      </c>
      <c r="D6" s="16">
        <f t="shared" ca="1" si="5"/>
        <v>-2.8333333333333335</v>
      </c>
      <c r="E6" s="7" t="str">
        <f t="shared" si="6"/>
        <v xml:space="preserve">Coffee                    </v>
      </c>
      <c r="F6" s="7" t="str">
        <f t="shared" si="7"/>
        <v xml:space="preserve">Metalic             </v>
      </c>
      <c r="G6" s="7" t="str">
        <f t="shared" si="8"/>
        <v>M</v>
      </c>
      <c r="H6" s="28">
        <f>(IFERROR(VLOOKUP(MID($A6,9,1),'DO NOT DELETE THIS SHEET'!$A$1:$B$32,2,0),VLOOKUP(VALUE(MID($A6,9,1)),'DO NOT DELETE THIS SHEET'!$A$1:$B$32,2,0))*32^6)+(IFERROR(VLOOKUP(MID($A6, 10, 1),'DO NOT DELETE THIS SHEET'!$A$1:$B$32,2,0),VLOOKUP(VALUE(MID($A6, 10, 1)),'DO NOT DELETE THIS SHEET'!$A$1:$B$32,2,0))*32^5)+(IFERROR(VLOOKUP(MID($A6, 11, 1),'DO NOT DELETE THIS SHEET'!$A$1:$B$32,2,0),VLOOKUP(VALUE(MID($A6, 11, 1)),'DO NOT DELETE THIS SHEET'!$A$1:$B$32,2,0))*32^4)+(IFERROR(VLOOKUP(MID($A6, 12, 1),'DO NOT DELETE THIS SHEET'!$A$1:$B$32,2,0),VLOOKUP(VALUE(MID($A6, 12, 1)),'DO NOT DELETE THIS SHEET'!$A$1:$B$32,2,0))*32^3)+(IFERROR(VLOOKUP(MID($A6, 13, 1),'DO NOT DELETE THIS SHEET'!$A$1:$B$32,2,0),VLOOKUP(VALUE(MID($A6, 13, 1)),'DO NOT DELETE THIS SHEET'!$A$1:$B$32,2,0))*32^2)+(IFERROR(VLOOKUP(MID($A6, 14, 1),'DO NOT DELETE THIS SHEET'!$A$1:$B$32,2,0),VLOOKUP(VALUE(MID($A6, 14, 1)),'DO NOT DELETE THIS SHEET'!$A$1:$B$32,2,0))*32)+(IFERROR(VLOOKUP(MID($A6, 15, 1),'DO NOT DELETE THIS SHEET'!$A$1:$B$32,2,0),VLOOKUP(VALUE(MID($A6, 15, 1)),'DO NOT DELETE THIS SHEET'!$A$1:$B$32,2,0)))</f>
        <v>1408937035</v>
      </c>
      <c r="I6" s="7" t="str">
        <f t="shared" si="9"/>
        <v>PVT/LC</v>
      </c>
      <c r="J6" s="15">
        <f>IF(K6="USMC",DATE(YEAR(DATE(1000,1,1)+(IF(IFERROR(VALUE(MID(MID(A6,84,4),1,1)),MID(MID(A6,84,4),1,1))=0,0,IFERROR(VLOOKUP(VALUE(MID(MID(A6,84,4),1,1)),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0)*POWER(32,0)))-1))-1900,MONTH(DATE(1000,1,1)+(IF(IFERROR(VALUE(MID(MID(A6,84,4),1,1)),MID(MID(A6,84,4),1,1))=0,0,IFERROR(VLOOKUP(VALUE(MID(MID(A6,84,4),1,1)),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0)*POWER(32,0)))-1)),DAY(DATE(1000,1,1)+(IF(IFERROR(VALUE(MID(MID(A6,84,4),1,1)),MID(MID(A6,84,4),1,1))=0,0,IFERROR(VLOOKUP(VALUE(MID(MID(A6,84,4),1,1)),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0)*POWER(32,0)))-1))),DATE(2999,1,1))</f>
        <v>43106</v>
      </c>
      <c r="K6" s="28" t="str">
        <f t="shared" si="10"/>
        <v>USMC</v>
      </c>
      <c r="R6" s="9"/>
      <c r="S6" s="9"/>
      <c r="T6" s="9"/>
      <c r="U6" s="9"/>
      <c r="V6" s="9"/>
      <c r="W6" s="9"/>
      <c r="X6" s="9"/>
      <c r="Y6" s="9"/>
      <c r="AE6" s="4"/>
      <c r="AF6" s="5"/>
    </row>
    <row r="7" spans="1:32" ht="12" customHeight="1">
      <c r="A7" s="7" t="s">
        <v>102</v>
      </c>
      <c r="B7" s="7" t="str">
        <f t="shared" si="4"/>
        <v>No Error</v>
      </c>
      <c r="C7" s="7" t="str">
        <f>IF(COUNTIF(MasterRoster!$F$5:$F$1001, H7)&gt;0, "Yes", "No")</f>
        <v>No</v>
      </c>
      <c r="D7" s="16">
        <f t="shared" ca="1" si="5"/>
        <v>-8.9666666666666668</v>
      </c>
      <c r="E7" s="7" t="str">
        <f t="shared" si="6"/>
        <v xml:space="preserve">Doe                       </v>
      </c>
      <c r="F7" s="7" t="str">
        <f t="shared" si="7"/>
        <v xml:space="preserve">John                </v>
      </c>
      <c r="G7" s="7" t="str">
        <f t="shared" si="8"/>
        <v>Z</v>
      </c>
      <c r="H7" s="28">
        <f>(IFERROR(VLOOKUP(MID($A7,9,1),'DO NOT DELETE THIS SHEET'!$A$1:$B$32,2,0),VLOOKUP(VALUE(MID($A7,9,1)),'DO NOT DELETE THIS SHEET'!$A$1:$B$32,2,0))*32^6)+(IFERROR(VLOOKUP(MID($A7, 10, 1),'DO NOT DELETE THIS SHEET'!$A$1:$B$32,2,0),VLOOKUP(VALUE(MID($A7, 10, 1)),'DO NOT DELETE THIS SHEET'!$A$1:$B$32,2,0))*32^5)+(IFERROR(VLOOKUP(MID($A7, 11, 1),'DO NOT DELETE THIS SHEET'!$A$1:$B$32,2,0),VLOOKUP(VALUE(MID($A7, 11, 1)),'DO NOT DELETE THIS SHEET'!$A$1:$B$32,2,0))*32^4)+(IFERROR(VLOOKUP(MID($A7, 12, 1),'DO NOT DELETE THIS SHEET'!$A$1:$B$32,2,0),VLOOKUP(VALUE(MID($A7, 12, 1)),'DO NOT DELETE THIS SHEET'!$A$1:$B$32,2,0))*32^3)+(IFERROR(VLOOKUP(MID($A7, 13, 1),'DO NOT DELETE THIS SHEET'!$A$1:$B$32,2,0),VLOOKUP(VALUE(MID($A7, 13, 1)),'DO NOT DELETE THIS SHEET'!$A$1:$B$32,2,0))*32^2)+(IFERROR(VLOOKUP(MID($A7, 14, 1),'DO NOT DELETE THIS SHEET'!$A$1:$B$32,2,0),VLOOKUP(VALUE(MID($A7, 14, 1)),'DO NOT DELETE THIS SHEET'!$A$1:$B$32,2,0))*32)+(IFERROR(VLOOKUP(MID($A7, 15, 1),'DO NOT DELETE THIS SHEET'!$A$1:$B$32,2,0),VLOOKUP(VALUE(MID($A7, 15, 1)),'DO NOT DELETE THIS SHEET'!$A$1:$B$32,2,0)))</f>
        <v>1404897647</v>
      </c>
      <c r="I7" s="7" t="str">
        <f t="shared" si="9"/>
        <v xml:space="preserve">CAPT  </v>
      </c>
      <c r="J7" s="15">
        <f>IF(K7="USMC",DATE(YEAR(DATE(1000,1,1)+(IF(IFERROR(VALUE(MID(MID(A7,84,4),1,1)),MID(MID(A7,84,4),1,1))=0,0,IFERROR(VLOOKUP(VALUE(MID(MID(A7,84,4),1,1)),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0)*POWER(32,0)))-1))-1900,MONTH(DATE(1000,1,1)+(IF(IFERROR(VALUE(MID(MID(A7,84,4),1,1)),MID(MID(A7,84,4),1,1))=0,0,IFERROR(VLOOKUP(VALUE(MID(MID(A7,84,4),1,1)),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0)*POWER(32,0)))-1)),DAY(DATE(1000,1,1)+(IF(IFERROR(VALUE(MID(MID(A7,84,4),1,1)),MID(MID(A7,84,4),1,1))=0,0,IFERROR(VLOOKUP(VALUE(MID(MID(A7,84,4),1,1)),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0)*POWER(32,0)))-1))),DATE(2999,1,1))</f>
        <v>42922</v>
      </c>
      <c r="K7" s="28" t="str">
        <f t="shared" si="10"/>
        <v>USMC</v>
      </c>
      <c r="AE7" s="4"/>
      <c r="AF7" s="5"/>
    </row>
    <row r="8" spans="1:32" ht="12" customHeight="1">
      <c r="A8" s="7"/>
      <c r="B8" s="7" t="str">
        <f t="shared" si="4"/>
        <v>No Card</v>
      </c>
      <c r="C8" s="7" t="str">
        <f>IF(COUNTIF(MasterRoster!$F$5:$F$1001, H8)&gt;0, "Yes", "No")</f>
        <v>No</v>
      </c>
      <c r="D8" s="16" t="str">
        <f t="shared" ca="1" si="5"/>
        <v>Error</v>
      </c>
      <c r="E8" s="7" t="str">
        <f t="shared" si="6"/>
        <v/>
      </c>
      <c r="F8" s="7" t="str">
        <f t="shared" si="7"/>
        <v/>
      </c>
      <c r="G8" s="7" t="str">
        <f t="shared" si="8"/>
        <v>N/A</v>
      </c>
      <c r="H8" s="38" t="e">
        <f>(IFERROR(VLOOKUP(MID($A8,9,1),'DO NOT DELETE THIS SHEET'!$A$1:$B$32,2,0),VLOOKUP(VALUE(MID($A8,9,1)),'DO NOT DELETE THIS SHEET'!$A$1:$B$32,2,0))*32^6)+(IFERROR(VLOOKUP(MID($A8, 10, 1),'DO NOT DELETE THIS SHEET'!$A$1:$B$32,2,0),VLOOKUP(VALUE(MID($A8, 10, 1)),'DO NOT DELETE THIS SHEET'!$A$1:$B$32,2,0))*32^5)+(IFERROR(VLOOKUP(MID($A8, 11, 1),'DO NOT DELETE THIS SHEET'!$A$1:$B$32,2,0),VLOOKUP(VALUE(MID($A8, 11, 1)),'DO NOT DELETE THIS SHEET'!$A$1:$B$32,2,0))*32^4)+(IFERROR(VLOOKUP(MID($A8, 12, 1),'DO NOT DELETE THIS SHEET'!$A$1:$B$32,2,0),VLOOKUP(VALUE(MID($A8, 12, 1)),'DO NOT DELETE THIS SHEET'!$A$1:$B$32,2,0))*32^3)+(IFERROR(VLOOKUP(MID($A8, 13, 1),'DO NOT DELETE THIS SHEET'!$A$1:$B$32,2,0),VLOOKUP(VALUE(MID($A8, 13, 1)),'DO NOT DELETE THIS SHEET'!$A$1:$B$32,2,0))*32^2)+(IFERROR(VLOOKUP(MID($A8, 14, 1),'DO NOT DELETE THIS SHEET'!$A$1:$B$32,2,0),VLOOKUP(VALUE(MID($A8, 14, 1)),'DO NOT DELETE THIS SHEET'!$A$1:$B$32,2,0))*32)+(IFERROR(VLOOKUP(MID($A8, 15, 1),'DO NOT DELETE THIS SHEET'!$A$1:$B$32,2,0),VLOOKUP(VALUE(MID($A8, 15, 1)),'DO NOT DELETE THIS SHEET'!$A$1:$B$32,2,0)))</f>
        <v>#VALUE!</v>
      </c>
      <c r="I8" s="7" t="str">
        <f t="shared" si="9"/>
        <v/>
      </c>
      <c r="J8" s="15">
        <f>IF(K8="USMC",DATE(YEAR(DATE(1000,1,1)+(IF(IFERROR(VALUE(MID(MID(A8,84,4),1,1)),MID(MID(A8,84,4),1,1))=0,0,IFERROR(VLOOKUP(VALUE(MID(MID(A8,84,4),1,1)),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0)*POWER(32,0)))-1))-1900,MONTH(DATE(1000,1,1)+(IF(IFERROR(VALUE(MID(MID(A8,84,4),1,1)),MID(MID(A8,84,4),1,1))=0,0,IFERROR(VLOOKUP(VALUE(MID(MID(A8,84,4),1,1)),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0)*POWER(32,0)))-1)),DAY(DATE(1000,1,1)+(IF(IFERROR(VALUE(MID(MID(A8,84,4),1,1)),MID(MID(A8,84,4),1,1))=0,0,IFERROR(VLOOKUP(VALUE(MID(MID(A8,84,4),1,1)),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0)*POWER(32,0)))-1))),DATE(2999,1,1))</f>
        <v>401404</v>
      </c>
      <c r="K8" s="28" t="str">
        <f t="shared" si="10"/>
        <v>Other</v>
      </c>
      <c r="AE8" s="4"/>
      <c r="AF8" s="5"/>
    </row>
    <row r="9" spans="1:32" ht="12" customHeight="1">
      <c r="A9" s="7"/>
      <c r="B9" s="7" t="str">
        <f t="shared" si="4"/>
        <v>No Card</v>
      </c>
      <c r="C9" s="7" t="str">
        <f>IF(COUNTIF(MasterRoster!$F$5:$F$1001, H9)&gt;0, "Yes", "No")</f>
        <v>No</v>
      </c>
      <c r="D9" s="16" t="str">
        <f t="shared" ca="1" si="5"/>
        <v>Error</v>
      </c>
      <c r="E9" s="7" t="str">
        <f t="shared" si="6"/>
        <v/>
      </c>
      <c r="F9" s="7" t="str">
        <f t="shared" si="7"/>
        <v/>
      </c>
      <c r="G9" s="7" t="str">
        <f t="shared" si="8"/>
        <v>N/A</v>
      </c>
      <c r="H9" s="38" t="e">
        <f>(IFERROR(VLOOKUP(MID($A9,9,1),'DO NOT DELETE THIS SHEET'!$A$1:$B$32,2,0),VLOOKUP(VALUE(MID($A9,9,1)),'DO NOT DELETE THIS SHEET'!$A$1:$B$32,2,0))*32^6)+(IFERROR(VLOOKUP(MID($A9, 10, 1),'DO NOT DELETE THIS SHEET'!$A$1:$B$32,2,0),VLOOKUP(VALUE(MID($A9, 10, 1)),'DO NOT DELETE THIS SHEET'!$A$1:$B$32,2,0))*32^5)+(IFERROR(VLOOKUP(MID($A9, 11, 1),'DO NOT DELETE THIS SHEET'!$A$1:$B$32,2,0),VLOOKUP(VALUE(MID($A9, 11, 1)),'DO NOT DELETE THIS SHEET'!$A$1:$B$32,2,0))*32^4)+(IFERROR(VLOOKUP(MID($A9, 12, 1),'DO NOT DELETE THIS SHEET'!$A$1:$B$32,2,0),VLOOKUP(VALUE(MID($A9, 12, 1)),'DO NOT DELETE THIS SHEET'!$A$1:$B$32,2,0))*32^3)+(IFERROR(VLOOKUP(MID($A9, 13, 1),'DO NOT DELETE THIS SHEET'!$A$1:$B$32,2,0),VLOOKUP(VALUE(MID($A9, 13, 1)),'DO NOT DELETE THIS SHEET'!$A$1:$B$32,2,0))*32^2)+(IFERROR(VLOOKUP(MID($A9, 14, 1),'DO NOT DELETE THIS SHEET'!$A$1:$B$32,2,0),VLOOKUP(VALUE(MID($A9, 14, 1)),'DO NOT DELETE THIS SHEET'!$A$1:$B$32,2,0))*32)+(IFERROR(VLOOKUP(MID($A9, 15, 1),'DO NOT DELETE THIS SHEET'!$A$1:$B$32,2,0),VLOOKUP(VALUE(MID($A9, 15, 1)),'DO NOT DELETE THIS SHEET'!$A$1:$B$32,2,0)))</f>
        <v>#VALUE!</v>
      </c>
      <c r="I9" s="7" t="str">
        <f t="shared" si="9"/>
        <v/>
      </c>
      <c r="J9" s="15">
        <f>IF(K9="USMC",DATE(YEAR(DATE(1000,1,1)+(IF(IFERROR(VALUE(MID(MID(A9,84,4),1,1)),MID(MID(A9,84,4),1,1))=0,0,IFERROR(VLOOKUP(VALUE(MID(MID(A9,84,4),1,1)),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0)*POWER(32,0)))-1))-1900,MONTH(DATE(1000,1,1)+(IF(IFERROR(VALUE(MID(MID(A9,84,4),1,1)),MID(MID(A9,84,4),1,1))=0,0,IFERROR(VLOOKUP(VALUE(MID(MID(A9,84,4),1,1)),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0)*POWER(32,0)))-1)),DAY(DATE(1000,1,1)+(IF(IFERROR(VALUE(MID(MID(A9,84,4),1,1)),MID(MID(A9,84,4),1,1))=0,0,IFERROR(VLOOKUP(VALUE(MID(MID(A9,84,4),1,1)),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0)*POWER(32,0)))-1))),DATE(2999,1,1))</f>
        <v>401404</v>
      </c>
      <c r="K9" s="28" t="str">
        <f t="shared" si="10"/>
        <v>Other</v>
      </c>
      <c r="AE9" s="4"/>
      <c r="AF9" s="5"/>
    </row>
    <row r="10" spans="1:32" ht="12" customHeight="1">
      <c r="A10" s="7"/>
      <c r="B10" s="7" t="str">
        <f t="shared" si="4"/>
        <v>No Card</v>
      </c>
      <c r="C10" s="7" t="str">
        <f>IF(COUNTIF(MasterRoster!$F$5:$F$1001, H10)&gt;0, "Yes", "No")</f>
        <v>No</v>
      </c>
      <c r="D10" s="16" t="str">
        <f t="shared" ca="1" si="5"/>
        <v>Error</v>
      </c>
      <c r="E10" s="7" t="str">
        <f t="shared" si="6"/>
        <v/>
      </c>
      <c r="F10" s="7" t="str">
        <f t="shared" si="7"/>
        <v/>
      </c>
      <c r="G10" s="7" t="str">
        <f t="shared" si="8"/>
        <v>N/A</v>
      </c>
      <c r="H10" s="38" t="e">
        <f>(IFERROR(VLOOKUP(MID($A10,9,1),'DO NOT DELETE THIS SHEET'!$A$1:$B$32,2,0),VLOOKUP(VALUE(MID($A10,9,1)),'DO NOT DELETE THIS SHEET'!$A$1:$B$32,2,0))*32^6)+(IFERROR(VLOOKUP(MID($A10, 10, 1),'DO NOT DELETE THIS SHEET'!$A$1:$B$32,2,0),VLOOKUP(VALUE(MID($A10, 10, 1)),'DO NOT DELETE THIS SHEET'!$A$1:$B$32,2,0))*32^5)+(IFERROR(VLOOKUP(MID($A10, 11, 1),'DO NOT DELETE THIS SHEET'!$A$1:$B$32,2,0),VLOOKUP(VALUE(MID($A10, 11, 1)),'DO NOT DELETE THIS SHEET'!$A$1:$B$32,2,0))*32^4)+(IFERROR(VLOOKUP(MID($A10, 12, 1),'DO NOT DELETE THIS SHEET'!$A$1:$B$32,2,0),VLOOKUP(VALUE(MID($A10, 12, 1)),'DO NOT DELETE THIS SHEET'!$A$1:$B$32,2,0))*32^3)+(IFERROR(VLOOKUP(MID($A10, 13, 1),'DO NOT DELETE THIS SHEET'!$A$1:$B$32,2,0),VLOOKUP(VALUE(MID($A10, 13, 1)),'DO NOT DELETE THIS SHEET'!$A$1:$B$32,2,0))*32^2)+(IFERROR(VLOOKUP(MID($A10, 14, 1),'DO NOT DELETE THIS SHEET'!$A$1:$B$32,2,0),VLOOKUP(VALUE(MID($A10, 14, 1)),'DO NOT DELETE THIS SHEET'!$A$1:$B$32,2,0))*32)+(IFERROR(VLOOKUP(MID($A10, 15, 1),'DO NOT DELETE THIS SHEET'!$A$1:$B$32,2,0),VLOOKUP(VALUE(MID($A10, 15, 1)),'DO NOT DELETE THIS SHEET'!$A$1:$B$32,2,0)))</f>
        <v>#VALUE!</v>
      </c>
      <c r="I10" s="7" t="str">
        <f t="shared" si="9"/>
        <v/>
      </c>
      <c r="J10" s="15">
        <f>IF(K10="USMC",DATE(YEAR(DATE(1000,1,1)+(IF(IFERROR(VALUE(MID(MID(A10,84,4),1,1)),MID(MID(A10,84,4),1,1))=0,0,IFERROR(VLOOKUP(VALUE(MID(MID(A10,84,4),1,1)),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0)*POWER(32,0)))-1))-1900,MONTH(DATE(1000,1,1)+(IF(IFERROR(VALUE(MID(MID(A10,84,4),1,1)),MID(MID(A10,84,4),1,1))=0,0,IFERROR(VLOOKUP(VALUE(MID(MID(A10,84,4),1,1)),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0)*POWER(32,0)))-1)),DAY(DATE(1000,1,1)+(IF(IFERROR(VALUE(MID(MID(A10,84,4),1,1)),MID(MID(A10,84,4),1,1))=0,0,IFERROR(VLOOKUP(VALUE(MID(MID(A10,84,4),1,1)),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0)*POWER(32,0)))-1))),DATE(2999,1,1))</f>
        <v>401404</v>
      </c>
      <c r="K10" s="28" t="str">
        <f t="shared" si="10"/>
        <v>Other</v>
      </c>
      <c r="AE10" s="4"/>
      <c r="AF10" s="5"/>
    </row>
    <row r="11" spans="1:32" ht="12" customHeight="1">
      <c r="A11" s="7"/>
      <c r="B11" s="7" t="str">
        <f t="shared" si="4"/>
        <v>No Card</v>
      </c>
      <c r="C11" s="7" t="str">
        <f>IF(COUNTIF(MasterRoster!$F$5:$F$1001, H11)&gt;0, "Yes", "No")</f>
        <v>No</v>
      </c>
      <c r="D11" s="16" t="str">
        <f t="shared" ca="1" si="5"/>
        <v>Error</v>
      </c>
      <c r="E11" s="7" t="str">
        <f t="shared" si="6"/>
        <v/>
      </c>
      <c r="F11" s="7" t="str">
        <f t="shared" si="7"/>
        <v/>
      </c>
      <c r="G11" s="7" t="str">
        <f t="shared" si="8"/>
        <v>N/A</v>
      </c>
      <c r="H11" s="28" t="e">
        <f>(IFERROR(VLOOKUP(MID($A11,9,1),'DO NOT DELETE THIS SHEET'!$A$1:$B$32,2,0),VLOOKUP(VALUE(MID($A11,9,1)),'DO NOT DELETE THIS SHEET'!$A$1:$B$32,2,0))*32^6)+(IFERROR(VLOOKUP(MID($A11, 10, 1),'DO NOT DELETE THIS SHEET'!$A$1:$B$32,2,0),VLOOKUP(VALUE(MID($A11, 10, 1)),'DO NOT DELETE THIS SHEET'!$A$1:$B$32,2,0))*32^5)+(IFERROR(VLOOKUP(MID($A11, 11, 1),'DO NOT DELETE THIS SHEET'!$A$1:$B$32,2,0),VLOOKUP(VALUE(MID($A11, 11, 1)),'DO NOT DELETE THIS SHEET'!$A$1:$B$32,2,0))*32^4)+(IFERROR(VLOOKUP(MID($A11, 12, 1),'DO NOT DELETE THIS SHEET'!$A$1:$B$32,2,0),VLOOKUP(VALUE(MID($A11, 12, 1)),'DO NOT DELETE THIS SHEET'!$A$1:$B$32,2,0))*32^3)+(IFERROR(VLOOKUP(MID($A11, 13, 1),'DO NOT DELETE THIS SHEET'!$A$1:$B$32,2,0),VLOOKUP(VALUE(MID($A11, 13, 1)),'DO NOT DELETE THIS SHEET'!$A$1:$B$32,2,0))*32^2)+(IFERROR(VLOOKUP(MID($A11, 14, 1),'DO NOT DELETE THIS SHEET'!$A$1:$B$32,2,0),VLOOKUP(VALUE(MID($A11, 14, 1)),'DO NOT DELETE THIS SHEET'!$A$1:$B$32,2,0))*32)+(IFERROR(VLOOKUP(MID($A11, 15, 1),'DO NOT DELETE THIS SHEET'!$A$1:$B$32,2,0),VLOOKUP(VALUE(MID($A11, 15, 1)),'DO NOT DELETE THIS SHEET'!$A$1:$B$32,2,0)))</f>
        <v>#VALUE!</v>
      </c>
      <c r="I11" s="7" t="str">
        <f t="shared" si="9"/>
        <v/>
      </c>
      <c r="J11" s="15">
        <f>IF(K11="USMC",DATE(YEAR(DATE(1000,1,1)+(IF(IFERROR(VALUE(MID(MID(A11,84,4),1,1)),MID(MID(A11,84,4),1,1))=0,0,IFERROR(VLOOKUP(VALUE(MID(MID(A11,84,4),1,1)),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0)*POWER(32,0)))-1))-1900,MONTH(DATE(1000,1,1)+(IF(IFERROR(VALUE(MID(MID(A11,84,4),1,1)),MID(MID(A11,84,4),1,1))=0,0,IFERROR(VLOOKUP(VALUE(MID(MID(A11,84,4),1,1)),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0)*POWER(32,0)))-1)),DAY(DATE(1000,1,1)+(IF(IFERROR(VALUE(MID(MID(A11,84,4),1,1)),MID(MID(A11,84,4),1,1))=0,0,IFERROR(VLOOKUP(VALUE(MID(MID(A11,84,4),1,1)),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0)*POWER(32,0)))-1))),DATE(2999,1,1))</f>
        <v>401404</v>
      </c>
      <c r="K11" s="28" t="str">
        <f t="shared" si="10"/>
        <v>Other</v>
      </c>
      <c r="AE11" s="4"/>
      <c r="AF11" s="5"/>
    </row>
    <row r="12" spans="1:32" ht="12" customHeight="1">
      <c r="A12" s="7"/>
      <c r="B12" s="7" t="str">
        <f t="shared" si="4"/>
        <v>No Card</v>
      </c>
      <c r="C12" s="7" t="str">
        <f>IF(COUNTIF(MasterRoster!$F$5:$F$1001, H12)&gt;0, "Yes", "No")</f>
        <v>No</v>
      </c>
      <c r="D12" s="16" t="str">
        <f t="shared" ca="1" si="5"/>
        <v>Error</v>
      </c>
      <c r="E12" s="7" t="str">
        <f t="shared" si="6"/>
        <v/>
      </c>
      <c r="F12" s="7" t="str">
        <f t="shared" si="7"/>
        <v/>
      </c>
      <c r="G12" s="7" t="str">
        <f t="shared" si="8"/>
        <v>N/A</v>
      </c>
      <c r="H12" s="28" t="e">
        <f>(IFERROR(VLOOKUP(MID($A12,9,1),'DO NOT DELETE THIS SHEET'!$A$1:$B$32,2,0),VLOOKUP(VALUE(MID($A12,9,1)),'DO NOT DELETE THIS SHEET'!$A$1:$B$32,2,0))*32^6)+(IFERROR(VLOOKUP(MID($A12, 10, 1),'DO NOT DELETE THIS SHEET'!$A$1:$B$32,2,0),VLOOKUP(VALUE(MID($A12, 10, 1)),'DO NOT DELETE THIS SHEET'!$A$1:$B$32,2,0))*32^5)+(IFERROR(VLOOKUP(MID($A12, 11, 1),'DO NOT DELETE THIS SHEET'!$A$1:$B$32,2,0),VLOOKUP(VALUE(MID($A12, 11, 1)),'DO NOT DELETE THIS SHEET'!$A$1:$B$32,2,0))*32^4)+(IFERROR(VLOOKUP(MID($A12, 12, 1),'DO NOT DELETE THIS SHEET'!$A$1:$B$32,2,0),VLOOKUP(VALUE(MID($A12, 12, 1)),'DO NOT DELETE THIS SHEET'!$A$1:$B$32,2,0))*32^3)+(IFERROR(VLOOKUP(MID($A12, 13, 1),'DO NOT DELETE THIS SHEET'!$A$1:$B$32,2,0),VLOOKUP(VALUE(MID($A12, 13, 1)),'DO NOT DELETE THIS SHEET'!$A$1:$B$32,2,0))*32^2)+(IFERROR(VLOOKUP(MID($A12, 14, 1),'DO NOT DELETE THIS SHEET'!$A$1:$B$32,2,0),VLOOKUP(VALUE(MID($A12, 14, 1)),'DO NOT DELETE THIS SHEET'!$A$1:$B$32,2,0))*32)+(IFERROR(VLOOKUP(MID($A12, 15, 1),'DO NOT DELETE THIS SHEET'!$A$1:$B$32,2,0),VLOOKUP(VALUE(MID($A12, 15, 1)),'DO NOT DELETE THIS SHEET'!$A$1:$B$32,2,0)))</f>
        <v>#VALUE!</v>
      </c>
      <c r="I12" s="7" t="str">
        <f t="shared" si="9"/>
        <v/>
      </c>
      <c r="J12" s="15">
        <f>IF(K12="USMC",DATE(YEAR(DATE(1000,1,1)+(IF(IFERROR(VALUE(MID(MID(A12,84,4),1,1)),MID(MID(A12,84,4),1,1))=0,0,IFERROR(VLOOKUP(VALUE(MID(MID(A12,84,4),1,1)),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0)*POWER(32,0)))-1))-1900,MONTH(DATE(1000,1,1)+(IF(IFERROR(VALUE(MID(MID(A12,84,4),1,1)),MID(MID(A12,84,4),1,1))=0,0,IFERROR(VLOOKUP(VALUE(MID(MID(A12,84,4),1,1)),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0)*POWER(32,0)))-1)),DAY(DATE(1000,1,1)+(IF(IFERROR(VALUE(MID(MID(A12,84,4),1,1)),MID(MID(A12,84,4),1,1))=0,0,IFERROR(VLOOKUP(VALUE(MID(MID(A12,84,4),1,1)),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0)*POWER(32,0)))-1))),DATE(2999,1,1))</f>
        <v>401404</v>
      </c>
      <c r="K12" s="28" t="str">
        <f t="shared" si="10"/>
        <v>Other</v>
      </c>
      <c r="AE12" s="4"/>
      <c r="AF12" s="5"/>
    </row>
    <row r="13" spans="1:32" ht="12" customHeight="1">
      <c r="A13" s="7"/>
      <c r="B13" s="7" t="str">
        <f t="shared" si="4"/>
        <v>No Card</v>
      </c>
      <c r="C13" s="7" t="str">
        <f>IF(COUNTIF(MasterRoster!$F$5:$F$1001, H13)&gt;0, "Yes", "No")</f>
        <v>No</v>
      </c>
      <c r="D13" s="16" t="str">
        <f t="shared" ca="1" si="5"/>
        <v>Error</v>
      </c>
      <c r="E13" s="7" t="str">
        <f t="shared" si="6"/>
        <v/>
      </c>
      <c r="F13" s="7" t="str">
        <f t="shared" si="7"/>
        <v/>
      </c>
      <c r="G13" s="7" t="str">
        <f t="shared" si="8"/>
        <v>N/A</v>
      </c>
      <c r="H13" s="28" t="e">
        <f>(IFERROR(VLOOKUP(MID($A13,9,1),'DO NOT DELETE THIS SHEET'!$A$1:$B$32,2,0),VLOOKUP(VALUE(MID($A13,9,1)),'DO NOT DELETE THIS SHEET'!$A$1:$B$32,2,0))*32^6)+(IFERROR(VLOOKUP(MID($A13, 10, 1),'DO NOT DELETE THIS SHEET'!$A$1:$B$32,2,0),VLOOKUP(VALUE(MID($A13, 10, 1)),'DO NOT DELETE THIS SHEET'!$A$1:$B$32,2,0))*32^5)+(IFERROR(VLOOKUP(MID($A13, 11, 1),'DO NOT DELETE THIS SHEET'!$A$1:$B$32,2,0),VLOOKUP(VALUE(MID($A13, 11, 1)),'DO NOT DELETE THIS SHEET'!$A$1:$B$32,2,0))*32^4)+(IFERROR(VLOOKUP(MID($A13, 12, 1),'DO NOT DELETE THIS SHEET'!$A$1:$B$32,2,0),VLOOKUP(VALUE(MID($A13, 12, 1)),'DO NOT DELETE THIS SHEET'!$A$1:$B$32,2,0))*32^3)+(IFERROR(VLOOKUP(MID($A13, 13, 1),'DO NOT DELETE THIS SHEET'!$A$1:$B$32,2,0),VLOOKUP(VALUE(MID($A13, 13, 1)),'DO NOT DELETE THIS SHEET'!$A$1:$B$32,2,0))*32^2)+(IFERROR(VLOOKUP(MID($A13, 14, 1),'DO NOT DELETE THIS SHEET'!$A$1:$B$32,2,0),VLOOKUP(VALUE(MID($A13, 14, 1)),'DO NOT DELETE THIS SHEET'!$A$1:$B$32,2,0))*32)+(IFERROR(VLOOKUP(MID($A13, 15, 1),'DO NOT DELETE THIS SHEET'!$A$1:$B$32,2,0),VLOOKUP(VALUE(MID($A13, 15, 1)),'DO NOT DELETE THIS SHEET'!$A$1:$B$32,2,0)))</f>
        <v>#VALUE!</v>
      </c>
      <c r="I13" s="7" t="str">
        <f t="shared" si="9"/>
        <v/>
      </c>
      <c r="J13" s="15">
        <f>IF(K13="USMC",DATE(YEAR(DATE(1000,1,1)+(IF(IFERROR(VALUE(MID(MID(A13,84,4),1,1)),MID(MID(A13,84,4),1,1))=0,0,IFERROR(VLOOKUP(VALUE(MID(MID(A13,84,4),1,1)),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0)*POWER(32,0)))-1))-1900,MONTH(DATE(1000,1,1)+(IF(IFERROR(VALUE(MID(MID(A13,84,4),1,1)),MID(MID(A13,84,4),1,1))=0,0,IFERROR(VLOOKUP(VALUE(MID(MID(A13,84,4),1,1)),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0)*POWER(32,0)))-1)),DAY(DATE(1000,1,1)+(IF(IFERROR(VALUE(MID(MID(A13,84,4),1,1)),MID(MID(A13,84,4),1,1))=0,0,IFERROR(VLOOKUP(VALUE(MID(MID(A13,84,4),1,1)),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0)*POWER(32,0)))-1))),DATE(2999,1,1))</f>
        <v>401404</v>
      </c>
      <c r="K13" s="28" t="str">
        <f t="shared" si="10"/>
        <v>Other</v>
      </c>
      <c r="AE13" s="4"/>
      <c r="AF13" s="5"/>
    </row>
    <row r="14" spans="1:32" ht="12" customHeight="1">
      <c r="A14" s="7"/>
      <c r="B14" s="7" t="str">
        <f t="shared" si="4"/>
        <v>No Card</v>
      </c>
      <c r="C14" s="7" t="str">
        <f>IF(COUNTIF(MasterRoster!$F$5:$F$1001, H14)&gt;0, "Yes", "No")</f>
        <v>No</v>
      </c>
      <c r="D14" s="16" t="str">
        <f t="shared" ca="1" si="5"/>
        <v>Error</v>
      </c>
      <c r="E14" s="7" t="str">
        <f t="shared" si="6"/>
        <v/>
      </c>
      <c r="F14" s="7" t="str">
        <f t="shared" si="7"/>
        <v/>
      </c>
      <c r="G14" s="7" t="str">
        <f t="shared" si="8"/>
        <v>N/A</v>
      </c>
      <c r="H14" s="28" t="e">
        <f>(IFERROR(VLOOKUP(MID($A14,9,1),'DO NOT DELETE THIS SHEET'!$A$1:$B$32,2,0),VLOOKUP(VALUE(MID($A14,9,1)),'DO NOT DELETE THIS SHEET'!$A$1:$B$32,2,0))*32^6)+(IFERROR(VLOOKUP(MID($A14, 10, 1),'DO NOT DELETE THIS SHEET'!$A$1:$B$32,2,0),VLOOKUP(VALUE(MID($A14, 10, 1)),'DO NOT DELETE THIS SHEET'!$A$1:$B$32,2,0))*32^5)+(IFERROR(VLOOKUP(MID($A14, 11, 1),'DO NOT DELETE THIS SHEET'!$A$1:$B$32,2,0),VLOOKUP(VALUE(MID($A14, 11, 1)),'DO NOT DELETE THIS SHEET'!$A$1:$B$32,2,0))*32^4)+(IFERROR(VLOOKUP(MID($A14, 12, 1),'DO NOT DELETE THIS SHEET'!$A$1:$B$32,2,0),VLOOKUP(VALUE(MID($A14, 12, 1)),'DO NOT DELETE THIS SHEET'!$A$1:$B$32,2,0))*32^3)+(IFERROR(VLOOKUP(MID($A14, 13, 1),'DO NOT DELETE THIS SHEET'!$A$1:$B$32,2,0),VLOOKUP(VALUE(MID($A14, 13, 1)),'DO NOT DELETE THIS SHEET'!$A$1:$B$32,2,0))*32^2)+(IFERROR(VLOOKUP(MID($A14, 14, 1),'DO NOT DELETE THIS SHEET'!$A$1:$B$32,2,0),VLOOKUP(VALUE(MID($A14, 14, 1)),'DO NOT DELETE THIS SHEET'!$A$1:$B$32,2,0))*32)+(IFERROR(VLOOKUP(MID($A14, 15, 1),'DO NOT DELETE THIS SHEET'!$A$1:$B$32,2,0),VLOOKUP(VALUE(MID($A14, 15, 1)),'DO NOT DELETE THIS SHEET'!$A$1:$B$32,2,0)))</f>
        <v>#VALUE!</v>
      </c>
      <c r="I14" s="7" t="str">
        <f t="shared" si="9"/>
        <v/>
      </c>
      <c r="J14" s="15">
        <f>IF(K14="USMC",DATE(YEAR(DATE(1000,1,1)+(IF(IFERROR(VALUE(MID(MID(A14,84,4),1,1)),MID(MID(A14,84,4),1,1))=0,0,IFERROR(VLOOKUP(VALUE(MID(MID(A14,84,4),1,1)),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0)*POWER(32,0)))-1))-1900,MONTH(DATE(1000,1,1)+(IF(IFERROR(VALUE(MID(MID(A14,84,4),1,1)),MID(MID(A14,84,4),1,1))=0,0,IFERROR(VLOOKUP(VALUE(MID(MID(A14,84,4),1,1)),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0)*POWER(32,0)))-1)),DAY(DATE(1000,1,1)+(IF(IFERROR(VALUE(MID(MID(A14,84,4),1,1)),MID(MID(A14,84,4),1,1))=0,0,IFERROR(VLOOKUP(VALUE(MID(MID(A14,84,4),1,1)),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0)*POWER(32,0)))-1))),DATE(2999,1,1))</f>
        <v>401404</v>
      </c>
      <c r="K14" s="28" t="str">
        <f t="shared" si="10"/>
        <v>Other</v>
      </c>
      <c r="AE14" s="4"/>
      <c r="AF14" s="5"/>
    </row>
    <row r="15" spans="1:32" ht="12" customHeight="1">
      <c r="A15" s="7"/>
      <c r="B15" s="7" t="str">
        <f t="shared" si="4"/>
        <v>No Card</v>
      </c>
      <c r="C15" s="7" t="str">
        <f>IF(COUNTIF(MasterRoster!$F$5:$F$1001, H15)&gt;0, "Yes", "No")</f>
        <v>No</v>
      </c>
      <c r="D15" s="16" t="str">
        <f t="shared" ca="1" si="5"/>
        <v>Error</v>
      </c>
      <c r="E15" s="7" t="str">
        <f t="shared" si="6"/>
        <v/>
      </c>
      <c r="F15" s="7" t="str">
        <f t="shared" si="7"/>
        <v/>
      </c>
      <c r="G15" s="7" t="str">
        <f t="shared" si="8"/>
        <v>N/A</v>
      </c>
      <c r="H15" s="28" t="e">
        <f>(IFERROR(VLOOKUP(MID($A15,9,1),'DO NOT DELETE THIS SHEET'!$A$1:$B$32,2,0),VLOOKUP(VALUE(MID($A15,9,1)),'DO NOT DELETE THIS SHEET'!$A$1:$B$32,2,0))*32^6)+(IFERROR(VLOOKUP(MID($A15, 10, 1),'DO NOT DELETE THIS SHEET'!$A$1:$B$32,2,0),VLOOKUP(VALUE(MID($A15, 10, 1)),'DO NOT DELETE THIS SHEET'!$A$1:$B$32,2,0))*32^5)+(IFERROR(VLOOKUP(MID($A15, 11, 1),'DO NOT DELETE THIS SHEET'!$A$1:$B$32,2,0),VLOOKUP(VALUE(MID($A15, 11, 1)),'DO NOT DELETE THIS SHEET'!$A$1:$B$32,2,0))*32^4)+(IFERROR(VLOOKUP(MID($A15, 12, 1),'DO NOT DELETE THIS SHEET'!$A$1:$B$32,2,0),VLOOKUP(VALUE(MID($A15, 12, 1)),'DO NOT DELETE THIS SHEET'!$A$1:$B$32,2,0))*32^3)+(IFERROR(VLOOKUP(MID($A15, 13, 1),'DO NOT DELETE THIS SHEET'!$A$1:$B$32,2,0),VLOOKUP(VALUE(MID($A15, 13, 1)),'DO NOT DELETE THIS SHEET'!$A$1:$B$32,2,0))*32^2)+(IFERROR(VLOOKUP(MID($A15, 14, 1),'DO NOT DELETE THIS SHEET'!$A$1:$B$32,2,0),VLOOKUP(VALUE(MID($A15, 14, 1)),'DO NOT DELETE THIS SHEET'!$A$1:$B$32,2,0))*32)+(IFERROR(VLOOKUP(MID($A15, 15, 1),'DO NOT DELETE THIS SHEET'!$A$1:$B$32,2,0),VLOOKUP(VALUE(MID($A15, 15, 1)),'DO NOT DELETE THIS SHEET'!$A$1:$B$32,2,0)))</f>
        <v>#VALUE!</v>
      </c>
      <c r="I15" s="7" t="str">
        <f t="shared" si="9"/>
        <v/>
      </c>
      <c r="J15" s="15">
        <f>IF(K15="USMC",DATE(YEAR(DATE(1000,1,1)+(IF(IFERROR(VALUE(MID(MID(A15,84,4),1,1)),MID(MID(A15,84,4),1,1))=0,0,IFERROR(VLOOKUP(VALUE(MID(MID(A15,84,4),1,1)),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0)*POWER(32,0)))-1))-1900,MONTH(DATE(1000,1,1)+(IF(IFERROR(VALUE(MID(MID(A15,84,4),1,1)),MID(MID(A15,84,4),1,1))=0,0,IFERROR(VLOOKUP(VALUE(MID(MID(A15,84,4),1,1)),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0)*POWER(32,0)))-1)),DAY(DATE(1000,1,1)+(IF(IFERROR(VALUE(MID(MID(A15,84,4),1,1)),MID(MID(A15,84,4),1,1))=0,0,IFERROR(VLOOKUP(VALUE(MID(MID(A15,84,4),1,1)),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0)*POWER(32,0)))-1))),DATE(2999,1,1))</f>
        <v>401404</v>
      </c>
      <c r="K15" s="28" t="str">
        <f t="shared" si="10"/>
        <v>Other</v>
      </c>
      <c r="AE15" s="4"/>
      <c r="AF15" s="5"/>
    </row>
    <row r="16" spans="1:32" ht="12" customHeight="1">
      <c r="A16" s="7"/>
      <c r="B16" s="7" t="str">
        <f t="shared" si="4"/>
        <v>No Card</v>
      </c>
      <c r="C16" s="7" t="str">
        <f>IF(COUNTIF(MasterRoster!$F$5:$F$1001, H16)&gt;0, "Yes", "No")</f>
        <v>No</v>
      </c>
      <c r="D16" s="16" t="str">
        <f t="shared" ca="1" si="5"/>
        <v>Error</v>
      </c>
      <c r="E16" s="7" t="str">
        <f t="shared" si="6"/>
        <v/>
      </c>
      <c r="F16" s="7" t="str">
        <f t="shared" si="7"/>
        <v/>
      </c>
      <c r="G16" s="7" t="str">
        <f t="shared" si="8"/>
        <v>N/A</v>
      </c>
      <c r="H16" s="28" t="e">
        <f>(IFERROR(VLOOKUP(MID($A16,9,1),'DO NOT DELETE THIS SHEET'!$A$1:$B$32,2,0),VLOOKUP(VALUE(MID($A16,9,1)),'DO NOT DELETE THIS SHEET'!$A$1:$B$32,2,0))*32^6)+(IFERROR(VLOOKUP(MID($A16, 10, 1),'DO NOT DELETE THIS SHEET'!$A$1:$B$32,2,0),VLOOKUP(VALUE(MID($A16, 10, 1)),'DO NOT DELETE THIS SHEET'!$A$1:$B$32,2,0))*32^5)+(IFERROR(VLOOKUP(MID($A16, 11, 1),'DO NOT DELETE THIS SHEET'!$A$1:$B$32,2,0),VLOOKUP(VALUE(MID($A16, 11, 1)),'DO NOT DELETE THIS SHEET'!$A$1:$B$32,2,0))*32^4)+(IFERROR(VLOOKUP(MID($A16, 12, 1),'DO NOT DELETE THIS SHEET'!$A$1:$B$32,2,0),VLOOKUP(VALUE(MID($A16, 12, 1)),'DO NOT DELETE THIS SHEET'!$A$1:$B$32,2,0))*32^3)+(IFERROR(VLOOKUP(MID($A16, 13, 1),'DO NOT DELETE THIS SHEET'!$A$1:$B$32,2,0),VLOOKUP(VALUE(MID($A16, 13, 1)),'DO NOT DELETE THIS SHEET'!$A$1:$B$32,2,0))*32^2)+(IFERROR(VLOOKUP(MID($A16, 14, 1),'DO NOT DELETE THIS SHEET'!$A$1:$B$32,2,0),VLOOKUP(VALUE(MID($A16, 14, 1)),'DO NOT DELETE THIS SHEET'!$A$1:$B$32,2,0))*32)+(IFERROR(VLOOKUP(MID($A16, 15, 1),'DO NOT DELETE THIS SHEET'!$A$1:$B$32,2,0),VLOOKUP(VALUE(MID($A16, 15, 1)),'DO NOT DELETE THIS SHEET'!$A$1:$B$32,2,0)))</f>
        <v>#VALUE!</v>
      </c>
      <c r="I16" s="7" t="str">
        <f t="shared" si="9"/>
        <v/>
      </c>
      <c r="J16" s="15">
        <f>IF(K16="USMC",DATE(YEAR(DATE(1000,1,1)+(IF(IFERROR(VALUE(MID(MID(A16,84,4),1,1)),MID(MID(A16,84,4),1,1))=0,0,IFERROR(VLOOKUP(VALUE(MID(MID(A16,84,4),1,1)),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0)*POWER(32,0)))-1))-1900,MONTH(DATE(1000,1,1)+(IF(IFERROR(VALUE(MID(MID(A16,84,4),1,1)),MID(MID(A16,84,4),1,1))=0,0,IFERROR(VLOOKUP(VALUE(MID(MID(A16,84,4),1,1)),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0)*POWER(32,0)))-1)),DAY(DATE(1000,1,1)+(IF(IFERROR(VALUE(MID(MID(A16,84,4),1,1)),MID(MID(A16,84,4),1,1))=0,0,IFERROR(VLOOKUP(VALUE(MID(MID(A16,84,4),1,1)),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0)*POWER(32,0)))-1))),DATE(2999,1,1))</f>
        <v>401404</v>
      </c>
      <c r="K16" s="28" t="str">
        <f t="shared" si="10"/>
        <v>Other</v>
      </c>
      <c r="AE16" s="4"/>
      <c r="AF16" s="5"/>
    </row>
    <row r="17" spans="1:32" ht="12" customHeight="1">
      <c r="A17" s="7"/>
      <c r="B17" s="7" t="str">
        <f t="shared" si="4"/>
        <v>No Card</v>
      </c>
      <c r="C17" s="7" t="str">
        <f>IF(COUNTIF(MasterRoster!$F$5:$F$1001, H17)&gt;0, "Yes", "No")</f>
        <v>No</v>
      </c>
      <c r="D17" s="16" t="str">
        <f t="shared" ca="1" si="5"/>
        <v>Error</v>
      </c>
      <c r="E17" s="7" t="str">
        <f t="shared" si="6"/>
        <v/>
      </c>
      <c r="F17" s="7" t="str">
        <f t="shared" si="7"/>
        <v/>
      </c>
      <c r="G17" s="7" t="str">
        <f t="shared" si="8"/>
        <v>N/A</v>
      </c>
      <c r="H17" s="28" t="e">
        <f>(IFERROR(VLOOKUP(MID($A17,9,1),'DO NOT DELETE THIS SHEET'!$A$1:$B$32,2,0),VLOOKUP(VALUE(MID($A17,9,1)),'DO NOT DELETE THIS SHEET'!$A$1:$B$32,2,0))*32^6)+(IFERROR(VLOOKUP(MID($A17, 10, 1),'DO NOT DELETE THIS SHEET'!$A$1:$B$32,2,0),VLOOKUP(VALUE(MID($A17, 10, 1)),'DO NOT DELETE THIS SHEET'!$A$1:$B$32,2,0))*32^5)+(IFERROR(VLOOKUP(MID($A17, 11, 1),'DO NOT DELETE THIS SHEET'!$A$1:$B$32,2,0),VLOOKUP(VALUE(MID($A17, 11, 1)),'DO NOT DELETE THIS SHEET'!$A$1:$B$32,2,0))*32^4)+(IFERROR(VLOOKUP(MID($A17, 12, 1),'DO NOT DELETE THIS SHEET'!$A$1:$B$32,2,0),VLOOKUP(VALUE(MID($A17, 12, 1)),'DO NOT DELETE THIS SHEET'!$A$1:$B$32,2,0))*32^3)+(IFERROR(VLOOKUP(MID($A17, 13, 1),'DO NOT DELETE THIS SHEET'!$A$1:$B$32,2,0),VLOOKUP(VALUE(MID($A17, 13, 1)),'DO NOT DELETE THIS SHEET'!$A$1:$B$32,2,0))*32^2)+(IFERROR(VLOOKUP(MID($A17, 14, 1),'DO NOT DELETE THIS SHEET'!$A$1:$B$32,2,0),VLOOKUP(VALUE(MID($A17, 14, 1)),'DO NOT DELETE THIS SHEET'!$A$1:$B$32,2,0))*32)+(IFERROR(VLOOKUP(MID($A17, 15, 1),'DO NOT DELETE THIS SHEET'!$A$1:$B$32,2,0),VLOOKUP(VALUE(MID($A17, 15, 1)),'DO NOT DELETE THIS SHEET'!$A$1:$B$32,2,0)))</f>
        <v>#VALUE!</v>
      </c>
      <c r="I17" s="7" t="str">
        <f t="shared" si="9"/>
        <v/>
      </c>
      <c r="J17" s="15">
        <f>IF(K17="USMC",DATE(YEAR(DATE(1000,1,1)+(IF(IFERROR(VALUE(MID(MID(A17,84,4),1,1)),MID(MID(A17,84,4),1,1))=0,0,IFERROR(VLOOKUP(VALUE(MID(MID(A17,84,4),1,1)),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0)*POWER(32,0)))-1))-1900,MONTH(DATE(1000,1,1)+(IF(IFERROR(VALUE(MID(MID(A17,84,4),1,1)),MID(MID(A17,84,4),1,1))=0,0,IFERROR(VLOOKUP(VALUE(MID(MID(A17,84,4),1,1)),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0)*POWER(32,0)))-1)),DAY(DATE(1000,1,1)+(IF(IFERROR(VALUE(MID(MID(A17,84,4),1,1)),MID(MID(A17,84,4),1,1))=0,0,IFERROR(VLOOKUP(VALUE(MID(MID(A17,84,4),1,1)),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0)*POWER(32,0)))-1))),DATE(2999,1,1))</f>
        <v>401404</v>
      </c>
      <c r="K17" s="28" t="str">
        <f t="shared" si="10"/>
        <v>Other</v>
      </c>
      <c r="AE17" s="4"/>
      <c r="AF17" s="5"/>
    </row>
    <row r="18" spans="1:32" ht="12" customHeight="1">
      <c r="A18" s="7"/>
      <c r="B18" s="7" t="str">
        <f t="shared" si="4"/>
        <v>No Card</v>
      </c>
      <c r="C18" s="7" t="str">
        <f>IF(COUNTIF(MasterRoster!$F$5:$F$1001, H18)&gt;0, "Yes", "No")</f>
        <v>No</v>
      </c>
      <c r="D18" s="16" t="str">
        <f t="shared" ca="1" si="5"/>
        <v>Error</v>
      </c>
      <c r="E18" s="7" t="str">
        <f t="shared" si="6"/>
        <v/>
      </c>
      <c r="F18" s="7" t="str">
        <f t="shared" si="7"/>
        <v/>
      </c>
      <c r="G18" s="7" t="str">
        <f t="shared" si="8"/>
        <v>N/A</v>
      </c>
      <c r="H18" s="28" t="e">
        <f>(IFERROR(VLOOKUP(MID($A18,9,1),'DO NOT DELETE THIS SHEET'!$A$1:$B$32,2,0),VLOOKUP(VALUE(MID($A18,9,1)),'DO NOT DELETE THIS SHEET'!$A$1:$B$32,2,0))*32^6)+(IFERROR(VLOOKUP(MID($A18, 10, 1),'DO NOT DELETE THIS SHEET'!$A$1:$B$32,2,0),VLOOKUP(VALUE(MID($A18, 10, 1)),'DO NOT DELETE THIS SHEET'!$A$1:$B$32,2,0))*32^5)+(IFERROR(VLOOKUP(MID($A18, 11, 1),'DO NOT DELETE THIS SHEET'!$A$1:$B$32,2,0),VLOOKUP(VALUE(MID($A18, 11, 1)),'DO NOT DELETE THIS SHEET'!$A$1:$B$32,2,0))*32^4)+(IFERROR(VLOOKUP(MID($A18, 12, 1),'DO NOT DELETE THIS SHEET'!$A$1:$B$32,2,0),VLOOKUP(VALUE(MID($A18, 12, 1)),'DO NOT DELETE THIS SHEET'!$A$1:$B$32,2,0))*32^3)+(IFERROR(VLOOKUP(MID($A18, 13, 1),'DO NOT DELETE THIS SHEET'!$A$1:$B$32,2,0),VLOOKUP(VALUE(MID($A18, 13, 1)),'DO NOT DELETE THIS SHEET'!$A$1:$B$32,2,0))*32^2)+(IFERROR(VLOOKUP(MID($A18, 14, 1),'DO NOT DELETE THIS SHEET'!$A$1:$B$32,2,0),VLOOKUP(VALUE(MID($A18, 14, 1)),'DO NOT DELETE THIS SHEET'!$A$1:$B$32,2,0))*32)+(IFERROR(VLOOKUP(MID($A18, 15, 1),'DO NOT DELETE THIS SHEET'!$A$1:$B$32,2,0),VLOOKUP(VALUE(MID($A18, 15, 1)),'DO NOT DELETE THIS SHEET'!$A$1:$B$32,2,0)))</f>
        <v>#VALUE!</v>
      </c>
      <c r="I18" s="7" t="str">
        <f t="shared" si="9"/>
        <v/>
      </c>
      <c r="J18" s="15">
        <f>IF(K18="USMC",DATE(YEAR(DATE(1000,1,1)+(IF(IFERROR(VALUE(MID(MID(A18,84,4),1,1)),MID(MID(A18,84,4),1,1))=0,0,IFERROR(VLOOKUP(VALUE(MID(MID(A18,84,4),1,1)),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0)*POWER(32,0)))-1))-1900,MONTH(DATE(1000,1,1)+(IF(IFERROR(VALUE(MID(MID(A18,84,4),1,1)),MID(MID(A18,84,4),1,1))=0,0,IFERROR(VLOOKUP(VALUE(MID(MID(A18,84,4),1,1)),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0)*POWER(32,0)))-1)),DAY(DATE(1000,1,1)+(IF(IFERROR(VALUE(MID(MID(A18,84,4),1,1)),MID(MID(A18,84,4),1,1))=0,0,IFERROR(VLOOKUP(VALUE(MID(MID(A18,84,4),1,1)),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0)*POWER(32,0)))-1))),DATE(2999,1,1))</f>
        <v>401404</v>
      </c>
      <c r="K18" s="28" t="str">
        <f t="shared" si="10"/>
        <v>Other</v>
      </c>
      <c r="AE18" s="4"/>
      <c r="AF18" s="5"/>
    </row>
    <row r="19" spans="1:32" ht="12" customHeight="1">
      <c r="A19" s="7"/>
      <c r="B19" s="7" t="str">
        <f t="shared" si="4"/>
        <v>No Card</v>
      </c>
      <c r="C19" s="7" t="str">
        <f>IF(COUNTIF(MasterRoster!$F$5:$F$1001, H19)&gt;0, "Yes", "No")</f>
        <v>No</v>
      </c>
      <c r="D19" s="16" t="str">
        <f t="shared" ca="1" si="5"/>
        <v>Error</v>
      </c>
      <c r="E19" s="7" t="str">
        <f t="shared" si="6"/>
        <v/>
      </c>
      <c r="F19" s="7" t="str">
        <f t="shared" si="7"/>
        <v/>
      </c>
      <c r="G19" s="7" t="str">
        <f t="shared" si="8"/>
        <v>N/A</v>
      </c>
      <c r="H19" s="28" t="e">
        <f>(IFERROR(VLOOKUP(MID($A19,9,1),'DO NOT DELETE THIS SHEET'!$A$1:$B$32,2,0),VLOOKUP(VALUE(MID($A19,9,1)),'DO NOT DELETE THIS SHEET'!$A$1:$B$32,2,0))*32^6)+(IFERROR(VLOOKUP(MID($A19, 10, 1),'DO NOT DELETE THIS SHEET'!$A$1:$B$32,2,0),VLOOKUP(VALUE(MID($A19, 10, 1)),'DO NOT DELETE THIS SHEET'!$A$1:$B$32,2,0))*32^5)+(IFERROR(VLOOKUP(MID($A19, 11, 1),'DO NOT DELETE THIS SHEET'!$A$1:$B$32,2,0),VLOOKUP(VALUE(MID($A19, 11, 1)),'DO NOT DELETE THIS SHEET'!$A$1:$B$32,2,0))*32^4)+(IFERROR(VLOOKUP(MID($A19, 12, 1),'DO NOT DELETE THIS SHEET'!$A$1:$B$32,2,0),VLOOKUP(VALUE(MID($A19, 12, 1)),'DO NOT DELETE THIS SHEET'!$A$1:$B$32,2,0))*32^3)+(IFERROR(VLOOKUP(MID($A19, 13, 1),'DO NOT DELETE THIS SHEET'!$A$1:$B$32,2,0),VLOOKUP(VALUE(MID($A19, 13, 1)),'DO NOT DELETE THIS SHEET'!$A$1:$B$32,2,0))*32^2)+(IFERROR(VLOOKUP(MID($A19, 14, 1),'DO NOT DELETE THIS SHEET'!$A$1:$B$32,2,0),VLOOKUP(VALUE(MID($A19, 14, 1)),'DO NOT DELETE THIS SHEET'!$A$1:$B$32,2,0))*32)+(IFERROR(VLOOKUP(MID($A19, 15, 1),'DO NOT DELETE THIS SHEET'!$A$1:$B$32,2,0),VLOOKUP(VALUE(MID($A19, 15, 1)),'DO NOT DELETE THIS SHEET'!$A$1:$B$32,2,0)))</f>
        <v>#VALUE!</v>
      </c>
      <c r="I19" s="7" t="str">
        <f t="shared" si="9"/>
        <v/>
      </c>
      <c r="J19" s="15">
        <f>IF(K19="USMC",DATE(YEAR(DATE(1000,1,1)+(IF(IFERROR(VALUE(MID(MID(A19,84,4),1,1)),MID(MID(A19,84,4),1,1))=0,0,IFERROR(VLOOKUP(VALUE(MID(MID(A19,84,4),1,1)),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0)*POWER(32,0)))-1))-1900,MONTH(DATE(1000,1,1)+(IF(IFERROR(VALUE(MID(MID(A19,84,4),1,1)),MID(MID(A19,84,4),1,1))=0,0,IFERROR(VLOOKUP(VALUE(MID(MID(A19,84,4),1,1)),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0)*POWER(32,0)))-1)),DAY(DATE(1000,1,1)+(IF(IFERROR(VALUE(MID(MID(A19,84,4),1,1)),MID(MID(A19,84,4),1,1))=0,0,IFERROR(VLOOKUP(VALUE(MID(MID(A19,84,4),1,1)),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0)*POWER(32,0)))-1))),DATE(2999,1,1))</f>
        <v>401404</v>
      </c>
      <c r="K19" s="28" t="str">
        <f t="shared" si="10"/>
        <v>Other</v>
      </c>
      <c r="AE19" s="4"/>
      <c r="AF19" s="5"/>
    </row>
    <row r="20" spans="1:32" ht="12" customHeight="1">
      <c r="A20" s="7"/>
      <c r="B20" s="7" t="str">
        <f t="shared" si="4"/>
        <v>No Card</v>
      </c>
      <c r="C20" s="7" t="str">
        <f>IF(COUNTIF(MasterRoster!$F$5:$F$1001, H20)&gt;0, "Yes", "No")</f>
        <v>No</v>
      </c>
      <c r="D20" s="16" t="str">
        <f t="shared" ca="1" si="5"/>
        <v>Error</v>
      </c>
      <c r="E20" s="7" t="str">
        <f t="shared" si="6"/>
        <v/>
      </c>
      <c r="F20" s="7" t="str">
        <f t="shared" si="7"/>
        <v/>
      </c>
      <c r="G20" s="7" t="str">
        <f t="shared" si="8"/>
        <v>N/A</v>
      </c>
      <c r="H20" s="28" t="e">
        <f>(IFERROR(VLOOKUP(MID($A20,9,1),'DO NOT DELETE THIS SHEET'!$A$1:$B$32,2,0),VLOOKUP(VALUE(MID($A20,9,1)),'DO NOT DELETE THIS SHEET'!$A$1:$B$32,2,0))*32^6)+(IFERROR(VLOOKUP(MID($A20, 10, 1),'DO NOT DELETE THIS SHEET'!$A$1:$B$32,2,0),VLOOKUP(VALUE(MID($A20, 10, 1)),'DO NOT DELETE THIS SHEET'!$A$1:$B$32,2,0))*32^5)+(IFERROR(VLOOKUP(MID($A20, 11, 1),'DO NOT DELETE THIS SHEET'!$A$1:$B$32,2,0),VLOOKUP(VALUE(MID($A20, 11, 1)),'DO NOT DELETE THIS SHEET'!$A$1:$B$32,2,0))*32^4)+(IFERROR(VLOOKUP(MID($A20, 12, 1),'DO NOT DELETE THIS SHEET'!$A$1:$B$32,2,0),VLOOKUP(VALUE(MID($A20, 12, 1)),'DO NOT DELETE THIS SHEET'!$A$1:$B$32,2,0))*32^3)+(IFERROR(VLOOKUP(MID($A20, 13, 1),'DO NOT DELETE THIS SHEET'!$A$1:$B$32,2,0),VLOOKUP(VALUE(MID($A20, 13, 1)),'DO NOT DELETE THIS SHEET'!$A$1:$B$32,2,0))*32^2)+(IFERROR(VLOOKUP(MID($A20, 14, 1),'DO NOT DELETE THIS SHEET'!$A$1:$B$32,2,0),VLOOKUP(VALUE(MID($A20, 14, 1)),'DO NOT DELETE THIS SHEET'!$A$1:$B$32,2,0))*32)+(IFERROR(VLOOKUP(MID($A20, 15, 1),'DO NOT DELETE THIS SHEET'!$A$1:$B$32,2,0),VLOOKUP(VALUE(MID($A20, 15, 1)),'DO NOT DELETE THIS SHEET'!$A$1:$B$32,2,0)))</f>
        <v>#VALUE!</v>
      </c>
      <c r="I20" s="7" t="str">
        <f t="shared" si="9"/>
        <v/>
      </c>
      <c r="J20" s="15">
        <f>IF(K20="USMC",DATE(YEAR(DATE(1000,1,1)+(IF(IFERROR(VALUE(MID(MID(A20,84,4),1,1)),MID(MID(A20,84,4),1,1))=0,0,IFERROR(VLOOKUP(VALUE(MID(MID(A20,84,4),1,1)),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0)*POWER(32,0)))-1))-1900,MONTH(DATE(1000,1,1)+(IF(IFERROR(VALUE(MID(MID(A20,84,4),1,1)),MID(MID(A20,84,4),1,1))=0,0,IFERROR(VLOOKUP(VALUE(MID(MID(A20,84,4),1,1)),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0)*POWER(32,0)))-1)),DAY(DATE(1000,1,1)+(IF(IFERROR(VALUE(MID(MID(A20,84,4),1,1)),MID(MID(A20,84,4),1,1))=0,0,IFERROR(VLOOKUP(VALUE(MID(MID(A20,84,4),1,1)),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0)*POWER(32,0)))-1))),DATE(2999,1,1))</f>
        <v>401404</v>
      </c>
      <c r="K20" s="28" t="str">
        <f t="shared" si="10"/>
        <v>Other</v>
      </c>
      <c r="AE20" s="4"/>
      <c r="AF20" s="5"/>
    </row>
    <row r="21" spans="1:32" ht="12" customHeight="1">
      <c r="A21" s="7"/>
      <c r="B21" s="7" t="str">
        <f t="shared" si="4"/>
        <v>No Card</v>
      </c>
      <c r="C21" s="7" t="str">
        <f>IF(COUNTIF(MasterRoster!$F$5:$F$1001, H21)&gt;0, "Yes", "No")</f>
        <v>No</v>
      </c>
      <c r="D21" s="16" t="str">
        <f t="shared" ca="1" si="5"/>
        <v>Error</v>
      </c>
      <c r="E21" s="7" t="str">
        <f t="shared" si="6"/>
        <v/>
      </c>
      <c r="F21" s="7" t="str">
        <f t="shared" si="7"/>
        <v/>
      </c>
      <c r="G21" s="7" t="str">
        <f t="shared" si="8"/>
        <v>N/A</v>
      </c>
      <c r="H21" s="28" t="e">
        <f>(IFERROR(VLOOKUP(MID($A21,9,1),'DO NOT DELETE THIS SHEET'!$A$1:$B$32,2,0),VLOOKUP(VALUE(MID($A21,9,1)),'DO NOT DELETE THIS SHEET'!$A$1:$B$32,2,0))*32^6)+(IFERROR(VLOOKUP(MID($A21, 10, 1),'DO NOT DELETE THIS SHEET'!$A$1:$B$32,2,0),VLOOKUP(VALUE(MID($A21, 10, 1)),'DO NOT DELETE THIS SHEET'!$A$1:$B$32,2,0))*32^5)+(IFERROR(VLOOKUP(MID($A21, 11, 1),'DO NOT DELETE THIS SHEET'!$A$1:$B$32,2,0),VLOOKUP(VALUE(MID($A21, 11, 1)),'DO NOT DELETE THIS SHEET'!$A$1:$B$32,2,0))*32^4)+(IFERROR(VLOOKUP(MID($A21, 12, 1),'DO NOT DELETE THIS SHEET'!$A$1:$B$32,2,0),VLOOKUP(VALUE(MID($A21, 12, 1)),'DO NOT DELETE THIS SHEET'!$A$1:$B$32,2,0))*32^3)+(IFERROR(VLOOKUP(MID($A21, 13, 1),'DO NOT DELETE THIS SHEET'!$A$1:$B$32,2,0),VLOOKUP(VALUE(MID($A21, 13, 1)),'DO NOT DELETE THIS SHEET'!$A$1:$B$32,2,0))*32^2)+(IFERROR(VLOOKUP(MID($A21, 14, 1),'DO NOT DELETE THIS SHEET'!$A$1:$B$32,2,0),VLOOKUP(VALUE(MID($A21, 14, 1)),'DO NOT DELETE THIS SHEET'!$A$1:$B$32,2,0))*32)+(IFERROR(VLOOKUP(MID($A21, 15, 1),'DO NOT DELETE THIS SHEET'!$A$1:$B$32,2,0),VLOOKUP(VALUE(MID($A21, 15, 1)),'DO NOT DELETE THIS SHEET'!$A$1:$B$32,2,0)))</f>
        <v>#VALUE!</v>
      </c>
      <c r="I21" s="7" t="str">
        <f t="shared" si="9"/>
        <v/>
      </c>
      <c r="J21" s="15">
        <f>IF(K21="USMC",DATE(YEAR(DATE(1000,1,1)+(IF(IFERROR(VALUE(MID(MID(A21,84,4),1,1)),MID(MID(A21,84,4),1,1))=0,0,IFERROR(VLOOKUP(VALUE(MID(MID(A21,84,4),1,1)),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0)*POWER(32,0)))-1))-1900,MONTH(DATE(1000,1,1)+(IF(IFERROR(VALUE(MID(MID(A21,84,4),1,1)),MID(MID(A21,84,4),1,1))=0,0,IFERROR(VLOOKUP(VALUE(MID(MID(A21,84,4),1,1)),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0)*POWER(32,0)))-1)),DAY(DATE(1000,1,1)+(IF(IFERROR(VALUE(MID(MID(A21,84,4),1,1)),MID(MID(A21,84,4),1,1))=0,0,IFERROR(VLOOKUP(VALUE(MID(MID(A21,84,4),1,1)),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0)*POWER(32,0)))-1))),DATE(2999,1,1))</f>
        <v>401404</v>
      </c>
      <c r="K21" s="28" t="str">
        <f t="shared" si="10"/>
        <v>Other</v>
      </c>
      <c r="AE21" s="4"/>
      <c r="AF21" s="5"/>
    </row>
    <row r="22" spans="1:32" ht="12" customHeight="1">
      <c r="A22" s="7"/>
      <c r="B22" s="7" t="str">
        <f t="shared" si="4"/>
        <v>No Card</v>
      </c>
      <c r="C22" s="7" t="str">
        <f>IF(COUNTIF(MasterRoster!$F$5:$F$1001, H22)&gt;0, "Yes", "No")</f>
        <v>No</v>
      </c>
      <c r="D22" s="16" t="str">
        <f t="shared" ca="1" si="5"/>
        <v>Error</v>
      </c>
      <c r="E22" s="7" t="str">
        <f t="shared" si="6"/>
        <v/>
      </c>
      <c r="F22" s="7" t="str">
        <f t="shared" si="7"/>
        <v/>
      </c>
      <c r="G22" s="7" t="str">
        <f t="shared" si="8"/>
        <v>N/A</v>
      </c>
      <c r="H22" s="28" t="e">
        <f>(IFERROR(VLOOKUP(MID($A22,9,1),'DO NOT DELETE THIS SHEET'!$A$1:$B$32,2,0),VLOOKUP(VALUE(MID($A22,9,1)),'DO NOT DELETE THIS SHEET'!$A$1:$B$32,2,0))*32^6)+(IFERROR(VLOOKUP(MID($A22, 10, 1),'DO NOT DELETE THIS SHEET'!$A$1:$B$32,2,0),VLOOKUP(VALUE(MID($A22, 10, 1)),'DO NOT DELETE THIS SHEET'!$A$1:$B$32,2,0))*32^5)+(IFERROR(VLOOKUP(MID($A22, 11, 1),'DO NOT DELETE THIS SHEET'!$A$1:$B$32,2,0),VLOOKUP(VALUE(MID($A22, 11, 1)),'DO NOT DELETE THIS SHEET'!$A$1:$B$32,2,0))*32^4)+(IFERROR(VLOOKUP(MID($A22, 12, 1),'DO NOT DELETE THIS SHEET'!$A$1:$B$32,2,0),VLOOKUP(VALUE(MID($A22, 12, 1)),'DO NOT DELETE THIS SHEET'!$A$1:$B$32,2,0))*32^3)+(IFERROR(VLOOKUP(MID($A22, 13, 1),'DO NOT DELETE THIS SHEET'!$A$1:$B$32,2,0),VLOOKUP(VALUE(MID($A22, 13, 1)),'DO NOT DELETE THIS SHEET'!$A$1:$B$32,2,0))*32^2)+(IFERROR(VLOOKUP(MID($A22, 14, 1),'DO NOT DELETE THIS SHEET'!$A$1:$B$32,2,0),VLOOKUP(VALUE(MID($A22, 14, 1)),'DO NOT DELETE THIS SHEET'!$A$1:$B$32,2,0))*32)+(IFERROR(VLOOKUP(MID($A22, 15, 1),'DO NOT DELETE THIS SHEET'!$A$1:$B$32,2,0),VLOOKUP(VALUE(MID($A22, 15, 1)),'DO NOT DELETE THIS SHEET'!$A$1:$B$32,2,0)))</f>
        <v>#VALUE!</v>
      </c>
      <c r="I22" s="7" t="str">
        <f t="shared" si="9"/>
        <v/>
      </c>
      <c r="J22" s="15">
        <f>IF(K22="USMC",DATE(YEAR(DATE(1000,1,1)+(IF(IFERROR(VALUE(MID(MID(A22,84,4),1,1)),MID(MID(A22,84,4),1,1))=0,0,IFERROR(VLOOKUP(VALUE(MID(MID(A22,84,4),1,1)),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0)*POWER(32,0)))-1))-1900,MONTH(DATE(1000,1,1)+(IF(IFERROR(VALUE(MID(MID(A22,84,4),1,1)),MID(MID(A22,84,4),1,1))=0,0,IFERROR(VLOOKUP(VALUE(MID(MID(A22,84,4),1,1)),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0)*POWER(32,0)))-1)),DAY(DATE(1000,1,1)+(IF(IFERROR(VALUE(MID(MID(A22,84,4),1,1)),MID(MID(A22,84,4),1,1))=0,0,IFERROR(VLOOKUP(VALUE(MID(MID(A22,84,4),1,1)),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0)*POWER(32,0)))-1))),DATE(2999,1,1))</f>
        <v>401404</v>
      </c>
      <c r="K22" s="28" t="str">
        <f t="shared" si="10"/>
        <v>Other</v>
      </c>
      <c r="AE22" s="4"/>
      <c r="AF22" s="5"/>
    </row>
    <row r="23" spans="1:32" ht="12" customHeight="1">
      <c r="A23" s="7"/>
      <c r="B23" s="7" t="str">
        <f t="shared" si="4"/>
        <v>No Card</v>
      </c>
      <c r="C23" s="7" t="str">
        <f>IF(COUNTIF(MasterRoster!$F$5:$F$1001, H23)&gt;0, "Yes", "No")</f>
        <v>No</v>
      </c>
      <c r="D23" s="16" t="str">
        <f t="shared" ca="1" si="5"/>
        <v>Error</v>
      </c>
      <c r="E23" s="7" t="str">
        <f t="shared" si="6"/>
        <v/>
      </c>
      <c r="F23" s="7" t="str">
        <f t="shared" si="7"/>
        <v/>
      </c>
      <c r="G23" s="7" t="str">
        <f t="shared" si="8"/>
        <v>N/A</v>
      </c>
      <c r="H23" s="28" t="e">
        <f>(IFERROR(VLOOKUP(MID($A23,9,1),'DO NOT DELETE THIS SHEET'!$A$1:$B$32,2,0),VLOOKUP(VALUE(MID($A23,9,1)),'DO NOT DELETE THIS SHEET'!$A$1:$B$32,2,0))*32^6)+(IFERROR(VLOOKUP(MID($A23, 10, 1),'DO NOT DELETE THIS SHEET'!$A$1:$B$32,2,0),VLOOKUP(VALUE(MID($A23, 10, 1)),'DO NOT DELETE THIS SHEET'!$A$1:$B$32,2,0))*32^5)+(IFERROR(VLOOKUP(MID($A23, 11, 1),'DO NOT DELETE THIS SHEET'!$A$1:$B$32,2,0),VLOOKUP(VALUE(MID($A23, 11, 1)),'DO NOT DELETE THIS SHEET'!$A$1:$B$32,2,0))*32^4)+(IFERROR(VLOOKUP(MID($A23, 12, 1),'DO NOT DELETE THIS SHEET'!$A$1:$B$32,2,0),VLOOKUP(VALUE(MID($A23, 12, 1)),'DO NOT DELETE THIS SHEET'!$A$1:$B$32,2,0))*32^3)+(IFERROR(VLOOKUP(MID($A23, 13, 1),'DO NOT DELETE THIS SHEET'!$A$1:$B$32,2,0),VLOOKUP(VALUE(MID($A23, 13, 1)),'DO NOT DELETE THIS SHEET'!$A$1:$B$32,2,0))*32^2)+(IFERROR(VLOOKUP(MID($A23, 14, 1),'DO NOT DELETE THIS SHEET'!$A$1:$B$32,2,0),VLOOKUP(VALUE(MID($A23, 14, 1)),'DO NOT DELETE THIS SHEET'!$A$1:$B$32,2,0))*32)+(IFERROR(VLOOKUP(MID($A23, 15, 1),'DO NOT DELETE THIS SHEET'!$A$1:$B$32,2,0),VLOOKUP(VALUE(MID($A23, 15, 1)),'DO NOT DELETE THIS SHEET'!$A$1:$B$32,2,0)))</f>
        <v>#VALUE!</v>
      </c>
      <c r="I23" s="7" t="str">
        <f t="shared" si="9"/>
        <v/>
      </c>
      <c r="J23" s="15">
        <f>IF(K23="USMC",DATE(YEAR(DATE(1000,1,1)+(IF(IFERROR(VALUE(MID(MID(A23,84,4),1,1)),MID(MID(A23,84,4),1,1))=0,0,IFERROR(VLOOKUP(VALUE(MID(MID(A23,84,4),1,1)),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0)*POWER(32,0)))-1))-1900,MONTH(DATE(1000,1,1)+(IF(IFERROR(VALUE(MID(MID(A23,84,4),1,1)),MID(MID(A23,84,4),1,1))=0,0,IFERROR(VLOOKUP(VALUE(MID(MID(A23,84,4),1,1)),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0)*POWER(32,0)))-1)),DAY(DATE(1000,1,1)+(IF(IFERROR(VALUE(MID(MID(A23,84,4),1,1)),MID(MID(A23,84,4),1,1))=0,0,IFERROR(VLOOKUP(VALUE(MID(MID(A23,84,4),1,1)),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0)*POWER(32,0)))-1))),DATE(2999,1,1))</f>
        <v>401404</v>
      </c>
      <c r="K23" s="28" t="str">
        <f t="shared" si="10"/>
        <v>Other</v>
      </c>
      <c r="AE23" s="4"/>
      <c r="AF23" s="5"/>
    </row>
    <row r="24" spans="1:32" ht="12" customHeight="1">
      <c r="A24" s="7"/>
      <c r="B24" s="7" t="str">
        <f t="shared" si="4"/>
        <v>No Card</v>
      </c>
      <c r="C24" s="7" t="str">
        <f>IF(COUNTIF(MasterRoster!$F$5:$F$1001, H24)&gt;0, "Yes", "No")</f>
        <v>No</v>
      </c>
      <c r="D24" s="16" t="str">
        <f t="shared" ca="1" si="5"/>
        <v>Error</v>
      </c>
      <c r="E24" s="7" t="str">
        <f t="shared" si="6"/>
        <v/>
      </c>
      <c r="F24" s="7" t="str">
        <f t="shared" si="7"/>
        <v/>
      </c>
      <c r="G24" s="7" t="str">
        <f t="shared" si="8"/>
        <v>N/A</v>
      </c>
      <c r="H24" s="28" t="e">
        <f>(IFERROR(VLOOKUP(MID($A24,9,1),'DO NOT DELETE THIS SHEET'!$A$1:$B$32,2,0),VLOOKUP(VALUE(MID($A24,9,1)),'DO NOT DELETE THIS SHEET'!$A$1:$B$32,2,0))*32^6)+(IFERROR(VLOOKUP(MID($A24, 10, 1),'DO NOT DELETE THIS SHEET'!$A$1:$B$32,2,0),VLOOKUP(VALUE(MID($A24, 10, 1)),'DO NOT DELETE THIS SHEET'!$A$1:$B$32,2,0))*32^5)+(IFERROR(VLOOKUP(MID($A24, 11, 1),'DO NOT DELETE THIS SHEET'!$A$1:$B$32,2,0),VLOOKUP(VALUE(MID($A24, 11, 1)),'DO NOT DELETE THIS SHEET'!$A$1:$B$32,2,0))*32^4)+(IFERROR(VLOOKUP(MID($A24, 12, 1),'DO NOT DELETE THIS SHEET'!$A$1:$B$32,2,0),VLOOKUP(VALUE(MID($A24, 12, 1)),'DO NOT DELETE THIS SHEET'!$A$1:$B$32,2,0))*32^3)+(IFERROR(VLOOKUP(MID($A24, 13, 1),'DO NOT DELETE THIS SHEET'!$A$1:$B$32,2,0),VLOOKUP(VALUE(MID($A24, 13, 1)),'DO NOT DELETE THIS SHEET'!$A$1:$B$32,2,0))*32^2)+(IFERROR(VLOOKUP(MID($A24, 14, 1),'DO NOT DELETE THIS SHEET'!$A$1:$B$32,2,0),VLOOKUP(VALUE(MID($A24, 14, 1)),'DO NOT DELETE THIS SHEET'!$A$1:$B$32,2,0))*32)+(IFERROR(VLOOKUP(MID($A24, 15, 1),'DO NOT DELETE THIS SHEET'!$A$1:$B$32,2,0),VLOOKUP(VALUE(MID($A24, 15, 1)),'DO NOT DELETE THIS SHEET'!$A$1:$B$32,2,0)))</f>
        <v>#VALUE!</v>
      </c>
      <c r="I24" s="7" t="str">
        <f t="shared" si="9"/>
        <v/>
      </c>
      <c r="J24" s="15">
        <f>IF(K24="USMC",DATE(YEAR(DATE(1000,1,1)+(IF(IFERROR(VALUE(MID(MID(A24,84,4),1,1)),MID(MID(A24,84,4),1,1))=0,0,IFERROR(VLOOKUP(VALUE(MID(MID(A24,84,4),1,1)),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0)*POWER(32,0)))-1))-1900,MONTH(DATE(1000,1,1)+(IF(IFERROR(VALUE(MID(MID(A24,84,4),1,1)),MID(MID(A24,84,4),1,1))=0,0,IFERROR(VLOOKUP(VALUE(MID(MID(A24,84,4),1,1)),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0)*POWER(32,0)))-1)),DAY(DATE(1000,1,1)+(IF(IFERROR(VALUE(MID(MID(A24,84,4),1,1)),MID(MID(A24,84,4),1,1))=0,0,IFERROR(VLOOKUP(VALUE(MID(MID(A24,84,4),1,1)),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0)*POWER(32,0)))-1))),DATE(2999,1,1))</f>
        <v>401404</v>
      </c>
      <c r="K24" s="28" t="str">
        <f t="shared" si="10"/>
        <v>Other</v>
      </c>
      <c r="AE24" s="4"/>
      <c r="AF24" s="5"/>
    </row>
    <row r="25" spans="1:32" ht="12" customHeight="1">
      <c r="A25" s="7"/>
      <c r="B25" s="7" t="str">
        <f t="shared" si="4"/>
        <v>No Card</v>
      </c>
      <c r="C25" s="7" t="str">
        <f>IF(COUNTIF(MasterRoster!$F$5:$F$1001, H25)&gt;0, "Yes", "No")</f>
        <v>No</v>
      </c>
      <c r="D25" s="16" t="str">
        <f t="shared" ca="1" si="5"/>
        <v>Error</v>
      </c>
      <c r="E25" s="7" t="str">
        <f t="shared" si="6"/>
        <v/>
      </c>
      <c r="F25" s="7" t="str">
        <f t="shared" si="7"/>
        <v/>
      </c>
      <c r="G25" s="7" t="str">
        <f t="shared" si="8"/>
        <v>N/A</v>
      </c>
      <c r="H25" s="28" t="e">
        <f>(IFERROR(VLOOKUP(MID($A25,9,1),'DO NOT DELETE THIS SHEET'!$A$1:$B$32,2,0),VLOOKUP(VALUE(MID($A25,9,1)),'DO NOT DELETE THIS SHEET'!$A$1:$B$32,2,0))*32^6)+(IFERROR(VLOOKUP(MID($A25, 10, 1),'DO NOT DELETE THIS SHEET'!$A$1:$B$32,2,0),VLOOKUP(VALUE(MID($A25, 10, 1)),'DO NOT DELETE THIS SHEET'!$A$1:$B$32,2,0))*32^5)+(IFERROR(VLOOKUP(MID($A25, 11, 1),'DO NOT DELETE THIS SHEET'!$A$1:$B$32,2,0),VLOOKUP(VALUE(MID($A25, 11, 1)),'DO NOT DELETE THIS SHEET'!$A$1:$B$32,2,0))*32^4)+(IFERROR(VLOOKUP(MID($A25, 12, 1),'DO NOT DELETE THIS SHEET'!$A$1:$B$32,2,0),VLOOKUP(VALUE(MID($A25, 12, 1)),'DO NOT DELETE THIS SHEET'!$A$1:$B$32,2,0))*32^3)+(IFERROR(VLOOKUP(MID($A25, 13, 1),'DO NOT DELETE THIS SHEET'!$A$1:$B$32,2,0),VLOOKUP(VALUE(MID($A25, 13, 1)),'DO NOT DELETE THIS SHEET'!$A$1:$B$32,2,0))*32^2)+(IFERROR(VLOOKUP(MID($A25, 14, 1),'DO NOT DELETE THIS SHEET'!$A$1:$B$32,2,0),VLOOKUP(VALUE(MID($A25, 14, 1)),'DO NOT DELETE THIS SHEET'!$A$1:$B$32,2,0))*32)+(IFERROR(VLOOKUP(MID($A25, 15, 1),'DO NOT DELETE THIS SHEET'!$A$1:$B$32,2,0),VLOOKUP(VALUE(MID($A25, 15, 1)),'DO NOT DELETE THIS SHEET'!$A$1:$B$32,2,0)))</f>
        <v>#VALUE!</v>
      </c>
      <c r="I25" s="7" t="str">
        <f t="shared" si="9"/>
        <v/>
      </c>
      <c r="J25" s="15">
        <f>IF(K25="USMC",DATE(YEAR(DATE(1000,1,1)+(IF(IFERROR(VALUE(MID(MID(A25,84,4),1,1)),MID(MID(A25,84,4),1,1))=0,0,IFERROR(VLOOKUP(VALUE(MID(MID(A25,84,4),1,1)),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0)*POWER(32,0)))-1))-1900,MONTH(DATE(1000,1,1)+(IF(IFERROR(VALUE(MID(MID(A25,84,4),1,1)),MID(MID(A25,84,4),1,1))=0,0,IFERROR(VLOOKUP(VALUE(MID(MID(A25,84,4),1,1)),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0)*POWER(32,0)))-1)),DAY(DATE(1000,1,1)+(IF(IFERROR(VALUE(MID(MID(A25,84,4),1,1)),MID(MID(A25,84,4),1,1))=0,0,IFERROR(VLOOKUP(VALUE(MID(MID(A25,84,4),1,1)),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0)*POWER(32,0)))-1))),DATE(2999,1,1))</f>
        <v>401404</v>
      </c>
      <c r="K25" s="28" t="str">
        <f t="shared" si="10"/>
        <v>Other</v>
      </c>
      <c r="AE25" s="4"/>
      <c r="AF25" s="5"/>
    </row>
    <row r="26" spans="1:32" ht="12" customHeight="1">
      <c r="A26" s="7"/>
      <c r="B26" s="7" t="str">
        <f t="shared" si="4"/>
        <v>No Card</v>
      </c>
      <c r="C26" s="7" t="str">
        <f>IF(COUNTIF(MasterRoster!$F$5:$F$1001, H26)&gt;0, "Yes", "No")</f>
        <v>No</v>
      </c>
      <c r="D26" s="16" t="str">
        <f t="shared" ca="1" si="5"/>
        <v>Error</v>
      </c>
      <c r="E26" s="7" t="str">
        <f t="shared" si="6"/>
        <v/>
      </c>
      <c r="F26" s="7" t="str">
        <f t="shared" si="7"/>
        <v/>
      </c>
      <c r="G26" s="7" t="str">
        <f t="shared" si="8"/>
        <v>N/A</v>
      </c>
      <c r="H26" s="28" t="e">
        <f>(IFERROR(VLOOKUP(MID($A26,9,1),'DO NOT DELETE THIS SHEET'!$A$1:$B$32,2,0),VLOOKUP(VALUE(MID($A26,9,1)),'DO NOT DELETE THIS SHEET'!$A$1:$B$32,2,0))*32^6)+(IFERROR(VLOOKUP(MID($A26, 10, 1),'DO NOT DELETE THIS SHEET'!$A$1:$B$32,2,0),VLOOKUP(VALUE(MID($A26, 10, 1)),'DO NOT DELETE THIS SHEET'!$A$1:$B$32,2,0))*32^5)+(IFERROR(VLOOKUP(MID($A26, 11, 1),'DO NOT DELETE THIS SHEET'!$A$1:$B$32,2,0),VLOOKUP(VALUE(MID($A26, 11, 1)),'DO NOT DELETE THIS SHEET'!$A$1:$B$32,2,0))*32^4)+(IFERROR(VLOOKUP(MID($A26, 12, 1),'DO NOT DELETE THIS SHEET'!$A$1:$B$32,2,0),VLOOKUP(VALUE(MID($A26, 12, 1)),'DO NOT DELETE THIS SHEET'!$A$1:$B$32,2,0))*32^3)+(IFERROR(VLOOKUP(MID($A26, 13, 1),'DO NOT DELETE THIS SHEET'!$A$1:$B$32,2,0),VLOOKUP(VALUE(MID($A26, 13, 1)),'DO NOT DELETE THIS SHEET'!$A$1:$B$32,2,0))*32^2)+(IFERROR(VLOOKUP(MID($A26, 14, 1),'DO NOT DELETE THIS SHEET'!$A$1:$B$32,2,0),VLOOKUP(VALUE(MID($A26, 14, 1)),'DO NOT DELETE THIS SHEET'!$A$1:$B$32,2,0))*32)+(IFERROR(VLOOKUP(MID($A26, 15, 1),'DO NOT DELETE THIS SHEET'!$A$1:$B$32,2,0),VLOOKUP(VALUE(MID($A26, 15, 1)),'DO NOT DELETE THIS SHEET'!$A$1:$B$32,2,0)))</f>
        <v>#VALUE!</v>
      </c>
      <c r="I26" s="7" t="str">
        <f t="shared" si="9"/>
        <v/>
      </c>
      <c r="J26" s="15">
        <f>IF(K26="USMC",DATE(YEAR(DATE(1000,1,1)+(IF(IFERROR(VALUE(MID(MID(A26,84,4),1,1)),MID(MID(A26,84,4),1,1))=0,0,IFERROR(VLOOKUP(VALUE(MID(MID(A26,84,4),1,1)),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0)*POWER(32,0)))-1))-1900,MONTH(DATE(1000,1,1)+(IF(IFERROR(VALUE(MID(MID(A26,84,4),1,1)),MID(MID(A26,84,4),1,1))=0,0,IFERROR(VLOOKUP(VALUE(MID(MID(A26,84,4),1,1)),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0)*POWER(32,0)))-1)),DAY(DATE(1000,1,1)+(IF(IFERROR(VALUE(MID(MID(A26,84,4),1,1)),MID(MID(A26,84,4),1,1))=0,0,IFERROR(VLOOKUP(VALUE(MID(MID(A26,84,4),1,1)),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0)*POWER(32,0)))-1))),DATE(2999,1,1))</f>
        <v>401404</v>
      </c>
      <c r="K26" s="28" t="str">
        <f t="shared" si="10"/>
        <v>Other</v>
      </c>
      <c r="AE26" s="4"/>
      <c r="AF26" s="5"/>
    </row>
    <row r="27" spans="1:32" ht="12" customHeight="1">
      <c r="A27" s="7"/>
      <c r="B27" s="7" t="str">
        <f t="shared" si="4"/>
        <v>No Card</v>
      </c>
      <c r="C27" s="7" t="str">
        <f>IF(COUNTIF(MasterRoster!$F$5:$F$1001, H27)&gt;0, "Yes", "No")</f>
        <v>No</v>
      </c>
      <c r="D27" s="16" t="str">
        <f t="shared" ca="1" si="5"/>
        <v>Error</v>
      </c>
      <c r="E27" s="7" t="str">
        <f t="shared" si="6"/>
        <v/>
      </c>
      <c r="F27" s="7" t="str">
        <f t="shared" si="7"/>
        <v/>
      </c>
      <c r="G27" s="7" t="str">
        <f t="shared" si="8"/>
        <v>N/A</v>
      </c>
      <c r="H27" s="28" t="e">
        <f>(IFERROR(VLOOKUP(MID($A27,9,1),'DO NOT DELETE THIS SHEET'!$A$1:$B$32,2,0),VLOOKUP(VALUE(MID($A27,9,1)),'DO NOT DELETE THIS SHEET'!$A$1:$B$32,2,0))*32^6)+(IFERROR(VLOOKUP(MID($A27, 10, 1),'DO NOT DELETE THIS SHEET'!$A$1:$B$32,2,0),VLOOKUP(VALUE(MID($A27, 10, 1)),'DO NOT DELETE THIS SHEET'!$A$1:$B$32,2,0))*32^5)+(IFERROR(VLOOKUP(MID($A27, 11, 1),'DO NOT DELETE THIS SHEET'!$A$1:$B$32,2,0),VLOOKUP(VALUE(MID($A27, 11, 1)),'DO NOT DELETE THIS SHEET'!$A$1:$B$32,2,0))*32^4)+(IFERROR(VLOOKUP(MID($A27, 12, 1),'DO NOT DELETE THIS SHEET'!$A$1:$B$32,2,0),VLOOKUP(VALUE(MID($A27, 12, 1)),'DO NOT DELETE THIS SHEET'!$A$1:$B$32,2,0))*32^3)+(IFERROR(VLOOKUP(MID($A27, 13, 1),'DO NOT DELETE THIS SHEET'!$A$1:$B$32,2,0),VLOOKUP(VALUE(MID($A27, 13, 1)),'DO NOT DELETE THIS SHEET'!$A$1:$B$32,2,0))*32^2)+(IFERROR(VLOOKUP(MID($A27, 14, 1),'DO NOT DELETE THIS SHEET'!$A$1:$B$32,2,0),VLOOKUP(VALUE(MID($A27, 14, 1)),'DO NOT DELETE THIS SHEET'!$A$1:$B$32,2,0))*32)+(IFERROR(VLOOKUP(MID($A27, 15, 1),'DO NOT DELETE THIS SHEET'!$A$1:$B$32,2,0),VLOOKUP(VALUE(MID($A27, 15, 1)),'DO NOT DELETE THIS SHEET'!$A$1:$B$32,2,0)))</f>
        <v>#VALUE!</v>
      </c>
      <c r="I27" s="7" t="str">
        <f t="shared" si="9"/>
        <v/>
      </c>
      <c r="J27" s="15">
        <f>IF(K27="USMC",DATE(YEAR(DATE(1000,1,1)+(IF(IFERROR(VALUE(MID(MID(A27,84,4),1,1)),MID(MID(A27,84,4),1,1))=0,0,IFERROR(VLOOKUP(VALUE(MID(MID(A27,84,4),1,1)),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0)*POWER(32,0)))-1))-1900,MONTH(DATE(1000,1,1)+(IF(IFERROR(VALUE(MID(MID(A27,84,4),1,1)),MID(MID(A27,84,4),1,1))=0,0,IFERROR(VLOOKUP(VALUE(MID(MID(A27,84,4),1,1)),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0)*POWER(32,0)))-1)),DAY(DATE(1000,1,1)+(IF(IFERROR(VALUE(MID(MID(A27,84,4),1,1)),MID(MID(A27,84,4),1,1))=0,0,IFERROR(VLOOKUP(VALUE(MID(MID(A27,84,4),1,1)),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0)*POWER(32,0)))-1))),DATE(2999,1,1))</f>
        <v>401404</v>
      </c>
      <c r="K27" s="28" t="str">
        <f t="shared" si="10"/>
        <v>Other</v>
      </c>
      <c r="AE27" s="4"/>
      <c r="AF27" s="5"/>
    </row>
    <row r="28" spans="1:32" ht="12" customHeight="1">
      <c r="A28" s="7"/>
      <c r="B28" s="7" t="str">
        <f t="shared" si="4"/>
        <v>No Card</v>
      </c>
      <c r="C28" s="7" t="str">
        <f>IF(COUNTIF(MasterRoster!$F$5:$F$1001, H28)&gt;0, "Yes", "No")</f>
        <v>No</v>
      </c>
      <c r="D28" s="16" t="str">
        <f t="shared" ca="1" si="5"/>
        <v>Error</v>
      </c>
      <c r="E28" s="7" t="str">
        <f t="shared" si="6"/>
        <v/>
      </c>
      <c r="F28" s="7" t="str">
        <f t="shared" si="7"/>
        <v/>
      </c>
      <c r="G28" s="7" t="str">
        <f t="shared" si="8"/>
        <v>N/A</v>
      </c>
      <c r="H28" s="28" t="e">
        <f>(IFERROR(VLOOKUP(MID($A28,9,1),'DO NOT DELETE THIS SHEET'!$A$1:$B$32,2,0),VLOOKUP(VALUE(MID($A28,9,1)),'DO NOT DELETE THIS SHEET'!$A$1:$B$32,2,0))*32^6)+(IFERROR(VLOOKUP(MID($A28, 10, 1),'DO NOT DELETE THIS SHEET'!$A$1:$B$32,2,0),VLOOKUP(VALUE(MID($A28, 10, 1)),'DO NOT DELETE THIS SHEET'!$A$1:$B$32,2,0))*32^5)+(IFERROR(VLOOKUP(MID($A28, 11, 1),'DO NOT DELETE THIS SHEET'!$A$1:$B$32,2,0),VLOOKUP(VALUE(MID($A28, 11, 1)),'DO NOT DELETE THIS SHEET'!$A$1:$B$32,2,0))*32^4)+(IFERROR(VLOOKUP(MID($A28, 12, 1),'DO NOT DELETE THIS SHEET'!$A$1:$B$32,2,0),VLOOKUP(VALUE(MID($A28, 12, 1)),'DO NOT DELETE THIS SHEET'!$A$1:$B$32,2,0))*32^3)+(IFERROR(VLOOKUP(MID($A28, 13, 1),'DO NOT DELETE THIS SHEET'!$A$1:$B$32,2,0),VLOOKUP(VALUE(MID($A28, 13, 1)),'DO NOT DELETE THIS SHEET'!$A$1:$B$32,2,0))*32^2)+(IFERROR(VLOOKUP(MID($A28, 14, 1),'DO NOT DELETE THIS SHEET'!$A$1:$B$32,2,0),VLOOKUP(VALUE(MID($A28, 14, 1)),'DO NOT DELETE THIS SHEET'!$A$1:$B$32,2,0))*32)+(IFERROR(VLOOKUP(MID($A28, 15, 1),'DO NOT DELETE THIS SHEET'!$A$1:$B$32,2,0),VLOOKUP(VALUE(MID($A28, 15, 1)),'DO NOT DELETE THIS SHEET'!$A$1:$B$32,2,0)))</f>
        <v>#VALUE!</v>
      </c>
      <c r="I28" s="7" t="str">
        <f t="shared" si="9"/>
        <v/>
      </c>
      <c r="J28" s="15">
        <f>IF(K28="USMC",DATE(YEAR(DATE(1000,1,1)+(IF(IFERROR(VALUE(MID(MID(A28,84,4),1,1)),MID(MID(A28,84,4),1,1))=0,0,IFERROR(VLOOKUP(VALUE(MID(MID(A28,84,4),1,1)),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0)*POWER(32,0)))-1))-1900,MONTH(DATE(1000,1,1)+(IF(IFERROR(VALUE(MID(MID(A28,84,4),1,1)),MID(MID(A28,84,4),1,1))=0,0,IFERROR(VLOOKUP(VALUE(MID(MID(A28,84,4),1,1)),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0)*POWER(32,0)))-1)),DAY(DATE(1000,1,1)+(IF(IFERROR(VALUE(MID(MID(A28,84,4),1,1)),MID(MID(A28,84,4),1,1))=0,0,IFERROR(VLOOKUP(VALUE(MID(MID(A28,84,4),1,1)),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0)*POWER(32,0)))-1))),DATE(2999,1,1))</f>
        <v>401404</v>
      </c>
      <c r="K28" s="28" t="str">
        <f t="shared" si="10"/>
        <v>Other</v>
      </c>
      <c r="AE28" s="4"/>
      <c r="AF28" s="5"/>
    </row>
    <row r="29" spans="1:32" ht="12" customHeight="1">
      <c r="A29" s="7"/>
      <c r="B29" s="7" t="str">
        <f t="shared" si="4"/>
        <v>No Card</v>
      </c>
      <c r="C29" s="7" t="str">
        <f>IF(COUNTIF(MasterRoster!$F$5:$F$1001, H29)&gt;0, "Yes", "No")</f>
        <v>No</v>
      </c>
      <c r="D29" s="16" t="str">
        <f t="shared" ca="1" si="5"/>
        <v>Error</v>
      </c>
      <c r="E29" s="7" t="str">
        <f t="shared" si="6"/>
        <v/>
      </c>
      <c r="F29" s="7" t="str">
        <f t="shared" si="7"/>
        <v/>
      </c>
      <c r="G29" s="7" t="str">
        <f t="shared" si="8"/>
        <v>N/A</v>
      </c>
      <c r="H29" s="28" t="e">
        <f>(IFERROR(VLOOKUP(MID($A29,9,1),'DO NOT DELETE THIS SHEET'!$A$1:$B$32,2,0),VLOOKUP(VALUE(MID($A29,9,1)),'DO NOT DELETE THIS SHEET'!$A$1:$B$32,2,0))*32^6)+(IFERROR(VLOOKUP(MID($A29, 10, 1),'DO NOT DELETE THIS SHEET'!$A$1:$B$32,2,0),VLOOKUP(VALUE(MID($A29, 10, 1)),'DO NOT DELETE THIS SHEET'!$A$1:$B$32,2,0))*32^5)+(IFERROR(VLOOKUP(MID($A29, 11, 1),'DO NOT DELETE THIS SHEET'!$A$1:$B$32,2,0),VLOOKUP(VALUE(MID($A29, 11, 1)),'DO NOT DELETE THIS SHEET'!$A$1:$B$32,2,0))*32^4)+(IFERROR(VLOOKUP(MID($A29, 12, 1),'DO NOT DELETE THIS SHEET'!$A$1:$B$32,2,0),VLOOKUP(VALUE(MID($A29, 12, 1)),'DO NOT DELETE THIS SHEET'!$A$1:$B$32,2,0))*32^3)+(IFERROR(VLOOKUP(MID($A29, 13, 1),'DO NOT DELETE THIS SHEET'!$A$1:$B$32,2,0),VLOOKUP(VALUE(MID($A29, 13, 1)),'DO NOT DELETE THIS SHEET'!$A$1:$B$32,2,0))*32^2)+(IFERROR(VLOOKUP(MID($A29, 14, 1),'DO NOT DELETE THIS SHEET'!$A$1:$B$32,2,0),VLOOKUP(VALUE(MID($A29, 14, 1)),'DO NOT DELETE THIS SHEET'!$A$1:$B$32,2,0))*32)+(IFERROR(VLOOKUP(MID($A29, 15, 1),'DO NOT DELETE THIS SHEET'!$A$1:$B$32,2,0),VLOOKUP(VALUE(MID($A29, 15, 1)),'DO NOT DELETE THIS SHEET'!$A$1:$B$32,2,0)))</f>
        <v>#VALUE!</v>
      </c>
      <c r="I29" s="7" t="str">
        <f t="shared" si="9"/>
        <v/>
      </c>
      <c r="J29" s="15">
        <f>IF(K29="USMC",DATE(YEAR(DATE(1000,1,1)+(IF(IFERROR(VALUE(MID(MID(A29,84,4),1,1)),MID(MID(A29,84,4),1,1))=0,0,IFERROR(VLOOKUP(VALUE(MID(MID(A29,84,4),1,1)),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0)*POWER(32,0)))-1))-1900,MONTH(DATE(1000,1,1)+(IF(IFERROR(VALUE(MID(MID(A29,84,4),1,1)),MID(MID(A29,84,4),1,1))=0,0,IFERROR(VLOOKUP(VALUE(MID(MID(A29,84,4),1,1)),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0)*POWER(32,0)))-1)),DAY(DATE(1000,1,1)+(IF(IFERROR(VALUE(MID(MID(A29,84,4),1,1)),MID(MID(A29,84,4),1,1))=0,0,IFERROR(VLOOKUP(VALUE(MID(MID(A29,84,4),1,1)),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0)*POWER(32,0)))-1))),DATE(2999,1,1))</f>
        <v>401404</v>
      </c>
      <c r="K29" s="28" t="str">
        <f t="shared" si="10"/>
        <v>Other</v>
      </c>
      <c r="AE29" s="4"/>
      <c r="AF29" s="5"/>
    </row>
    <row r="30" spans="1:32" ht="12" customHeight="1">
      <c r="A30" s="7"/>
      <c r="B30" s="7" t="str">
        <f t="shared" si="4"/>
        <v>No Card</v>
      </c>
      <c r="C30" s="7" t="str">
        <f>IF(COUNTIF(MasterRoster!$F$5:$F$1001, H30)&gt;0, "Yes", "No")</f>
        <v>No</v>
      </c>
      <c r="D30" s="16" t="str">
        <f t="shared" ca="1" si="5"/>
        <v>Error</v>
      </c>
      <c r="E30" s="7" t="str">
        <f t="shared" si="6"/>
        <v/>
      </c>
      <c r="F30" s="7" t="str">
        <f t="shared" si="7"/>
        <v/>
      </c>
      <c r="G30" s="7" t="str">
        <f t="shared" si="8"/>
        <v>N/A</v>
      </c>
      <c r="H30" s="28" t="e">
        <f>(IFERROR(VLOOKUP(MID($A30,9,1),'DO NOT DELETE THIS SHEET'!$A$1:$B$32,2,0),VLOOKUP(VALUE(MID($A30,9,1)),'DO NOT DELETE THIS SHEET'!$A$1:$B$32,2,0))*32^6)+(IFERROR(VLOOKUP(MID($A30, 10, 1),'DO NOT DELETE THIS SHEET'!$A$1:$B$32,2,0),VLOOKUP(VALUE(MID($A30, 10, 1)),'DO NOT DELETE THIS SHEET'!$A$1:$B$32,2,0))*32^5)+(IFERROR(VLOOKUP(MID($A30, 11, 1),'DO NOT DELETE THIS SHEET'!$A$1:$B$32,2,0),VLOOKUP(VALUE(MID($A30, 11, 1)),'DO NOT DELETE THIS SHEET'!$A$1:$B$32,2,0))*32^4)+(IFERROR(VLOOKUP(MID($A30, 12, 1),'DO NOT DELETE THIS SHEET'!$A$1:$B$32,2,0),VLOOKUP(VALUE(MID($A30, 12, 1)),'DO NOT DELETE THIS SHEET'!$A$1:$B$32,2,0))*32^3)+(IFERROR(VLOOKUP(MID($A30, 13, 1),'DO NOT DELETE THIS SHEET'!$A$1:$B$32,2,0),VLOOKUP(VALUE(MID($A30, 13, 1)),'DO NOT DELETE THIS SHEET'!$A$1:$B$32,2,0))*32^2)+(IFERROR(VLOOKUP(MID($A30, 14, 1),'DO NOT DELETE THIS SHEET'!$A$1:$B$32,2,0),VLOOKUP(VALUE(MID($A30, 14, 1)),'DO NOT DELETE THIS SHEET'!$A$1:$B$32,2,0))*32)+(IFERROR(VLOOKUP(MID($A30, 15, 1),'DO NOT DELETE THIS SHEET'!$A$1:$B$32,2,0),VLOOKUP(VALUE(MID($A30, 15, 1)),'DO NOT DELETE THIS SHEET'!$A$1:$B$32,2,0)))</f>
        <v>#VALUE!</v>
      </c>
      <c r="I30" s="7" t="str">
        <f t="shared" si="9"/>
        <v/>
      </c>
      <c r="J30" s="15">
        <f>IF(K30="USMC",DATE(YEAR(DATE(1000,1,1)+(IF(IFERROR(VALUE(MID(MID(A30,84,4),1,1)),MID(MID(A30,84,4),1,1))=0,0,IFERROR(VLOOKUP(VALUE(MID(MID(A30,84,4),1,1)),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0)*POWER(32,0)))-1))-1900,MONTH(DATE(1000,1,1)+(IF(IFERROR(VALUE(MID(MID(A30,84,4),1,1)),MID(MID(A30,84,4),1,1))=0,0,IFERROR(VLOOKUP(VALUE(MID(MID(A30,84,4),1,1)),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0)*POWER(32,0)))-1)),DAY(DATE(1000,1,1)+(IF(IFERROR(VALUE(MID(MID(A30,84,4),1,1)),MID(MID(A30,84,4),1,1))=0,0,IFERROR(VLOOKUP(VALUE(MID(MID(A30,84,4),1,1)),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0)*POWER(32,0)))-1))),DATE(2999,1,1))</f>
        <v>401404</v>
      </c>
      <c r="K30" s="28" t="str">
        <f t="shared" si="10"/>
        <v>Other</v>
      </c>
      <c r="AE30" s="4"/>
      <c r="AF30" s="5"/>
    </row>
    <row r="31" spans="1:32" ht="12" customHeight="1">
      <c r="A31" s="7"/>
      <c r="B31" s="7" t="str">
        <f t="shared" si="4"/>
        <v>No Card</v>
      </c>
      <c r="C31" s="7" t="str">
        <f>IF(COUNTIF(MasterRoster!$F$5:$F$1001, H31)&gt;0, "Yes", "No")</f>
        <v>No</v>
      </c>
      <c r="D31" s="16" t="str">
        <f t="shared" ca="1" si="5"/>
        <v>Error</v>
      </c>
      <c r="E31" s="7" t="str">
        <f t="shared" si="6"/>
        <v/>
      </c>
      <c r="F31" s="7" t="str">
        <f t="shared" si="7"/>
        <v/>
      </c>
      <c r="G31" s="7" t="str">
        <f t="shared" si="8"/>
        <v>N/A</v>
      </c>
      <c r="H31" s="28" t="e">
        <f>(IFERROR(VLOOKUP(MID($A31,9,1),'DO NOT DELETE THIS SHEET'!$A$1:$B$32,2,0),VLOOKUP(VALUE(MID($A31,9,1)),'DO NOT DELETE THIS SHEET'!$A$1:$B$32,2,0))*32^6)+(IFERROR(VLOOKUP(MID($A31, 10, 1),'DO NOT DELETE THIS SHEET'!$A$1:$B$32,2,0),VLOOKUP(VALUE(MID($A31, 10, 1)),'DO NOT DELETE THIS SHEET'!$A$1:$B$32,2,0))*32^5)+(IFERROR(VLOOKUP(MID($A31, 11, 1),'DO NOT DELETE THIS SHEET'!$A$1:$B$32,2,0),VLOOKUP(VALUE(MID($A31, 11, 1)),'DO NOT DELETE THIS SHEET'!$A$1:$B$32,2,0))*32^4)+(IFERROR(VLOOKUP(MID($A31, 12, 1),'DO NOT DELETE THIS SHEET'!$A$1:$B$32,2,0),VLOOKUP(VALUE(MID($A31, 12, 1)),'DO NOT DELETE THIS SHEET'!$A$1:$B$32,2,0))*32^3)+(IFERROR(VLOOKUP(MID($A31, 13, 1),'DO NOT DELETE THIS SHEET'!$A$1:$B$32,2,0),VLOOKUP(VALUE(MID($A31, 13, 1)),'DO NOT DELETE THIS SHEET'!$A$1:$B$32,2,0))*32^2)+(IFERROR(VLOOKUP(MID($A31, 14, 1),'DO NOT DELETE THIS SHEET'!$A$1:$B$32,2,0),VLOOKUP(VALUE(MID($A31, 14, 1)),'DO NOT DELETE THIS SHEET'!$A$1:$B$32,2,0))*32)+(IFERROR(VLOOKUP(MID($A31, 15, 1),'DO NOT DELETE THIS SHEET'!$A$1:$B$32,2,0),VLOOKUP(VALUE(MID($A31, 15, 1)),'DO NOT DELETE THIS SHEET'!$A$1:$B$32,2,0)))</f>
        <v>#VALUE!</v>
      </c>
      <c r="I31" s="7" t="str">
        <f t="shared" si="9"/>
        <v/>
      </c>
      <c r="J31" s="15">
        <f>IF(K31="USMC",DATE(YEAR(DATE(1000,1,1)+(IF(IFERROR(VALUE(MID(MID(A31,84,4),1,1)),MID(MID(A31,84,4),1,1))=0,0,IFERROR(VLOOKUP(VALUE(MID(MID(A31,84,4),1,1)),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0)*POWER(32,0)))-1))-1900,MONTH(DATE(1000,1,1)+(IF(IFERROR(VALUE(MID(MID(A31,84,4),1,1)),MID(MID(A31,84,4),1,1))=0,0,IFERROR(VLOOKUP(VALUE(MID(MID(A31,84,4),1,1)),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0)*POWER(32,0)))-1)),DAY(DATE(1000,1,1)+(IF(IFERROR(VALUE(MID(MID(A31,84,4),1,1)),MID(MID(A31,84,4),1,1))=0,0,IFERROR(VLOOKUP(VALUE(MID(MID(A31,84,4),1,1)),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0)*POWER(32,0)))-1))),DATE(2999,1,1))</f>
        <v>401404</v>
      </c>
      <c r="K31" s="28" t="str">
        <f t="shared" si="10"/>
        <v>Other</v>
      </c>
      <c r="AE31" s="4"/>
      <c r="AF31" s="5"/>
    </row>
    <row r="32" spans="1:32" ht="12" customHeight="1">
      <c r="A32" s="7"/>
      <c r="B32" s="7" t="str">
        <f t="shared" si="4"/>
        <v>No Card</v>
      </c>
      <c r="C32" s="7" t="str">
        <f>IF(COUNTIF(MasterRoster!$F$5:$F$1001, H32)&gt;0, "Yes", "No")</f>
        <v>No</v>
      </c>
      <c r="D32" s="16" t="str">
        <f t="shared" ca="1" si="5"/>
        <v>Error</v>
      </c>
      <c r="E32" s="7" t="str">
        <f t="shared" si="6"/>
        <v/>
      </c>
      <c r="F32" s="7" t="str">
        <f t="shared" si="7"/>
        <v/>
      </c>
      <c r="G32" s="7" t="str">
        <f t="shared" si="8"/>
        <v>N/A</v>
      </c>
      <c r="H32" s="28" t="e">
        <f>(IFERROR(VLOOKUP(MID($A32,9,1),'DO NOT DELETE THIS SHEET'!$A$1:$B$32,2,0),VLOOKUP(VALUE(MID($A32,9,1)),'DO NOT DELETE THIS SHEET'!$A$1:$B$32,2,0))*32^6)+(IFERROR(VLOOKUP(MID($A32, 10, 1),'DO NOT DELETE THIS SHEET'!$A$1:$B$32,2,0),VLOOKUP(VALUE(MID($A32, 10, 1)),'DO NOT DELETE THIS SHEET'!$A$1:$B$32,2,0))*32^5)+(IFERROR(VLOOKUP(MID($A32, 11, 1),'DO NOT DELETE THIS SHEET'!$A$1:$B$32,2,0),VLOOKUP(VALUE(MID($A32, 11, 1)),'DO NOT DELETE THIS SHEET'!$A$1:$B$32,2,0))*32^4)+(IFERROR(VLOOKUP(MID($A32, 12, 1),'DO NOT DELETE THIS SHEET'!$A$1:$B$32,2,0),VLOOKUP(VALUE(MID($A32, 12, 1)),'DO NOT DELETE THIS SHEET'!$A$1:$B$32,2,0))*32^3)+(IFERROR(VLOOKUP(MID($A32, 13, 1),'DO NOT DELETE THIS SHEET'!$A$1:$B$32,2,0),VLOOKUP(VALUE(MID($A32, 13, 1)),'DO NOT DELETE THIS SHEET'!$A$1:$B$32,2,0))*32^2)+(IFERROR(VLOOKUP(MID($A32, 14, 1),'DO NOT DELETE THIS SHEET'!$A$1:$B$32,2,0),VLOOKUP(VALUE(MID($A32, 14, 1)),'DO NOT DELETE THIS SHEET'!$A$1:$B$32,2,0))*32)+(IFERROR(VLOOKUP(MID($A32, 15, 1),'DO NOT DELETE THIS SHEET'!$A$1:$B$32,2,0),VLOOKUP(VALUE(MID($A32, 15, 1)),'DO NOT DELETE THIS SHEET'!$A$1:$B$32,2,0)))</f>
        <v>#VALUE!</v>
      </c>
      <c r="I32" s="7" t="str">
        <f t="shared" si="9"/>
        <v/>
      </c>
      <c r="J32" s="15">
        <f>IF(K32="USMC",DATE(YEAR(DATE(1000,1,1)+(IF(IFERROR(VALUE(MID(MID(A32,84,4),1,1)),MID(MID(A32,84,4),1,1))=0,0,IFERROR(VLOOKUP(VALUE(MID(MID(A32,84,4),1,1)),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0)*POWER(32,0)))-1))-1900,MONTH(DATE(1000,1,1)+(IF(IFERROR(VALUE(MID(MID(A32,84,4),1,1)),MID(MID(A32,84,4),1,1))=0,0,IFERROR(VLOOKUP(VALUE(MID(MID(A32,84,4),1,1)),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0)*POWER(32,0)))-1)),DAY(DATE(1000,1,1)+(IF(IFERROR(VALUE(MID(MID(A32,84,4),1,1)),MID(MID(A32,84,4),1,1))=0,0,IFERROR(VLOOKUP(VALUE(MID(MID(A32,84,4),1,1)),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0)*POWER(32,0)))-1))),DATE(2999,1,1))</f>
        <v>401404</v>
      </c>
      <c r="K32" s="28" t="str">
        <f t="shared" si="10"/>
        <v>Other</v>
      </c>
      <c r="AE32" s="4"/>
      <c r="AF32" s="5"/>
    </row>
    <row r="33" spans="1:32" ht="12" customHeight="1">
      <c r="A33" s="7"/>
      <c r="B33" s="7" t="str">
        <f t="shared" si="4"/>
        <v>No Card</v>
      </c>
      <c r="C33" s="7" t="str">
        <f>IF(COUNTIF(MasterRoster!$F$5:$F$1001, H33)&gt;0, "Yes", "No")</f>
        <v>No</v>
      </c>
      <c r="D33" s="16" t="str">
        <f t="shared" ca="1" si="5"/>
        <v>Error</v>
      </c>
      <c r="E33" s="7" t="str">
        <f t="shared" si="6"/>
        <v/>
      </c>
      <c r="F33" s="7" t="str">
        <f t="shared" si="7"/>
        <v/>
      </c>
      <c r="G33" s="7" t="str">
        <f t="shared" si="8"/>
        <v>N/A</v>
      </c>
      <c r="H33" s="28" t="e">
        <f>(IFERROR(VLOOKUP(MID($A33,9,1),'DO NOT DELETE THIS SHEET'!$A$1:$B$32,2,0),VLOOKUP(VALUE(MID($A33,9,1)),'DO NOT DELETE THIS SHEET'!$A$1:$B$32,2,0))*32^6)+(IFERROR(VLOOKUP(MID($A33, 10, 1),'DO NOT DELETE THIS SHEET'!$A$1:$B$32,2,0),VLOOKUP(VALUE(MID($A33, 10, 1)),'DO NOT DELETE THIS SHEET'!$A$1:$B$32,2,0))*32^5)+(IFERROR(VLOOKUP(MID($A33, 11, 1),'DO NOT DELETE THIS SHEET'!$A$1:$B$32,2,0),VLOOKUP(VALUE(MID($A33, 11, 1)),'DO NOT DELETE THIS SHEET'!$A$1:$B$32,2,0))*32^4)+(IFERROR(VLOOKUP(MID($A33, 12, 1),'DO NOT DELETE THIS SHEET'!$A$1:$B$32,2,0),VLOOKUP(VALUE(MID($A33, 12, 1)),'DO NOT DELETE THIS SHEET'!$A$1:$B$32,2,0))*32^3)+(IFERROR(VLOOKUP(MID($A33, 13, 1),'DO NOT DELETE THIS SHEET'!$A$1:$B$32,2,0),VLOOKUP(VALUE(MID($A33, 13, 1)),'DO NOT DELETE THIS SHEET'!$A$1:$B$32,2,0))*32^2)+(IFERROR(VLOOKUP(MID($A33, 14, 1),'DO NOT DELETE THIS SHEET'!$A$1:$B$32,2,0),VLOOKUP(VALUE(MID($A33, 14, 1)),'DO NOT DELETE THIS SHEET'!$A$1:$B$32,2,0))*32)+(IFERROR(VLOOKUP(MID($A33, 15, 1),'DO NOT DELETE THIS SHEET'!$A$1:$B$32,2,0),VLOOKUP(VALUE(MID($A33, 15, 1)),'DO NOT DELETE THIS SHEET'!$A$1:$B$32,2,0)))</f>
        <v>#VALUE!</v>
      </c>
      <c r="I33" s="7" t="str">
        <f t="shared" si="9"/>
        <v/>
      </c>
      <c r="J33" s="15">
        <f>IF(K33="USMC",DATE(YEAR(DATE(1000,1,1)+(IF(IFERROR(VALUE(MID(MID(A33,84,4),1,1)),MID(MID(A33,84,4),1,1))=0,0,IFERROR(VLOOKUP(VALUE(MID(MID(A33,84,4),1,1)),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0)*POWER(32,0)))-1))-1900,MONTH(DATE(1000,1,1)+(IF(IFERROR(VALUE(MID(MID(A33,84,4),1,1)),MID(MID(A33,84,4),1,1))=0,0,IFERROR(VLOOKUP(VALUE(MID(MID(A33,84,4),1,1)),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0)*POWER(32,0)))-1)),DAY(DATE(1000,1,1)+(IF(IFERROR(VALUE(MID(MID(A33,84,4),1,1)),MID(MID(A33,84,4),1,1))=0,0,IFERROR(VLOOKUP(VALUE(MID(MID(A33,84,4),1,1)),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0)*POWER(32,0)))-1))),DATE(2999,1,1))</f>
        <v>401404</v>
      </c>
      <c r="K33" s="28" t="str">
        <f t="shared" si="10"/>
        <v>Other</v>
      </c>
      <c r="AE33" s="4"/>
      <c r="AF33" s="5"/>
    </row>
    <row r="34" spans="1:32" ht="12" customHeight="1">
      <c r="A34" s="7"/>
      <c r="B34" s="7" t="str">
        <f t="shared" si="4"/>
        <v>No Card</v>
      </c>
      <c r="C34" s="7" t="str">
        <f>IF(COUNTIF(MasterRoster!$F$5:$F$1001, H34)&gt;0, "Yes", "No")</f>
        <v>No</v>
      </c>
      <c r="D34" s="16" t="str">
        <f t="shared" ca="1" si="5"/>
        <v>Error</v>
      </c>
      <c r="E34" s="7" t="str">
        <f t="shared" si="6"/>
        <v/>
      </c>
      <c r="F34" s="7" t="str">
        <f t="shared" si="7"/>
        <v/>
      </c>
      <c r="G34" s="7" t="str">
        <f t="shared" si="8"/>
        <v>N/A</v>
      </c>
      <c r="H34" s="28" t="e">
        <f>(IFERROR(VLOOKUP(MID($A34,9,1),'DO NOT DELETE THIS SHEET'!$A$1:$B$32,2,0),VLOOKUP(VALUE(MID($A34,9,1)),'DO NOT DELETE THIS SHEET'!$A$1:$B$32,2,0))*32^6)+(IFERROR(VLOOKUP(MID($A34, 10, 1),'DO NOT DELETE THIS SHEET'!$A$1:$B$32,2,0),VLOOKUP(VALUE(MID($A34, 10, 1)),'DO NOT DELETE THIS SHEET'!$A$1:$B$32,2,0))*32^5)+(IFERROR(VLOOKUP(MID($A34, 11, 1),'DO NOT DELETE THIS SHEET'!$A$1:$B$32,2,0),VLOOKUP(VALUE(MID($A34, 11, 1)),'DO NOT DELETE THIS SHEET'!$A$1:$B$32,2,0))*32^4)+(IFERROR(VLOOKUP(MID($A34, 12, 1),'DO NOT DELETE THIS SHEET'!$A$1:$B$32,2,0),VLOOKUP(VALUE(MID($A34, 12, 1)),'DO NOT DELETE THIS SHEET'!$A$1:$B$32,2,0))*32^3)+(IFERROR(VLOOKUP(MID($A34, 13, 1),'DO NOT DELETE THIS SHEET'!$A$1:$B$32,2,0),VLOOKUP(VALUE(MID($A34, 13, 1)),'DO NOT DELETE THIS SHEET'!$A$1:$B$32,2,0))*32^2)+(IFERROR(VLOOKUP(MID($A34, 14, 1),'DO NOT DELETE THIS SHEET'!$A$1:$B$32,2,0),VLOOKUP(VALUE(MID($A34, 14, 1)),'DO NOT DELETE THIS SHEET'!$A$1:$B$32,2,0))*32)+(IFERROR(VLOOKUP(MID($A34, 15, 1),'DO NOT DELETE THIS SHEET'!$A$1:$B$32,2,0),VLOOKUP(VALUE(MID($A34, 15, 1)),'DO NOT DELETE THIS SHEET'!$A$1:$B$32,2,0)))</f>
        <v>#VALUE!</v>
      </c>
      <c r="I34" s="7" t="str">
        <f t="shared" si="9"/>
        <v/>
      </c>
      <c r="J34" s="15">
        <f>IF(K34="USMC",DATE(YEAR(DATE(1000,1,1)+(IF(IFERROR(VALUE(MID(MID(A34,84,4),1,1)),MID(MID(A34,84,4),1,1))=0,0,IFERROR(VLOOKUP(VALUE(MID(MID(A34,84,4),1,1)),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0)*POWER(32,0)))-1))-1900,MONTH(DATE(1000,1,1)+(IF(IFERROR(VALUE(MID(MID(A34,84,4),1,1)),MID(MID(A34,84,4),1,1))=0,0,IFERROR(VLOOKUP(VALUE(MID(MID(A34,84,4),1,1)),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0)*POWER(32,0)))-1)),DAY(DATE(1000,1,1)+(IF(IFERROR(VALUE(MID(MID(A34,84,4),1,1)),MID(MID(A34,84,4),1,1))=0,0,IFERROR(VLOOKUP(VALUE(MID(MID(A34,84,4),1,1)),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0)*POWER(32,0)))-1))),DATE(2999,1,1))</f>
        <v>401404</v>
      </c>
      <c r="K34" s="28" t="str">
        <f t="shared" si="10"/>
        <v>Other</v>
      </c>
    </row>
    <row r="35" spans="1:32" ht="12" customHeight="1">
      <c r="A35" s="7"/>
      <c r="B35" s="7" t="str">
        <f t="shared" si="4"/>
        <v>No Card</v>
      </c>
      <c r="C35" s="7" t="str">
        <f>IF(COUNTIF(MasterRoster!$F$5:$F$1001, H35)&gt;0, "Yes", "No")</f>
        <v>No</v>
      </c>
      <c r="D35" s="16" t="str">
        <f t="shared" ca="1" si="5"/>
        <v>Error</v>
      </c>
      <c r="E35" s="7" t="str">
        <f t="shared" si="6"/>
        <v/>
      </c>
      <c r="F35" s="7" t="str">
        <f t="shared" si="7"/>
        <v/>
      </c>
      <c r="G35" s="7" t="str">
        <f t="shared" si="8"/>
        <v>N/A</v>
      </c>
      <c r="H35" s="28" t="e">
        <f>(IFERROR(VLOOKUP(MID($A35,9,1),'DO NOT DELETE THIS SHEET'!$A$1:$B$32,2,0),VLOOKUP(VALUE(MID($A35,9,1)),'DO NOT DELETE THIS SHEET'!$A$1:$B$32,2,0))*32^6)+(IFERROR(VLOOKUP(MID($A35, 10, 1),'DO NOT DELETE THIS SHEET'!$A$1:$B$32,2,0),VLOOKUP(VALUE(MID($A35, 10, 1)),'DO NOT DELETE THIS SHEET'!$A$1:$B$32,2,0))*32^5)+(IFERROR(VLOOKUP(MID($A35, 11, 1),'DO NOT DELETE THIS SHEET'!$A$1:$B$32,2,0),VLOOKUP(VALUE(MID($A35, 11, 1)),'DO NOT DELETE THIS SHEET'!$A$1:$B$32,2,0))*32^4)+(IFERROR(VLOOKUP(MID($A35, 12, 1),'DO NOT DELETE THIS SHEET'!$A$1:$B$32,2,0),VLOOKUP(VALUE(MID($A35, 12, 1)),'DO NOT DELETE THIS SHEET'!$A$1:$B$32,2,0))*32^3)+(IFERROR(VLOOKUP(MID($A35, 13, 1),'DO NOT DELETE THIS SHEET'!$A$1:$B$32,2,0),VLOOKUP(VALUE(MID($A35, 13, 1)),'DO NOT DELETE THIS SHEET'!$A$1:$B$32,2,0))*32^2)+(IFERROR(VLOOKUP(MID($A35, 14, 1),'DO NOT DELETE THIS SHEET'!$A$1:$B$32,2,0),VLOOKUP(VALUE(MID($A35, 14, 1)),'DO NOT DELETE THIS SHEET'!$A$1:$B$32,2,0))*32)+(IFERROR(VLOOKUP(MID($A35, 15, 1),'DO NOT DELETE THIS SHEET'!$A$1:$B$32,2,0),VLOOKUP(VALUE(MID($A35, 15, 1)),'DO NOT DELETE THIS SHEET'!$A$1:$B$32,2,0)))</f>
        <v>#VALUE!</v>
      </c>
      <c r="I35" s="7" t="str">
        <f t="shared" si="9"/>
        <v/>
      </c>
      <c r="J35" s="15">
        <f>IF(K35="USMC",DATE(YEAR(DATE(1000,1,1)+(IF(IFERROR(VALUE(MID(MID(A35,84,4),1,1)),MID(MID(A35,84,4),1,1))=0,0,IFERROR(VLOOKUP(VALUE(MID(MID(A35,84,4),1,1)),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0)*POWER(32,0)))-1))-1900,MONTH(DATE(1000,1,1)+(IF(IFERROR(VALUE(MID(MID(A35,84,4),1,1)),MID(MID(A35,84,4),1,1))=0,0,IFERROR(VLOOKUP(VALUE(MID(MID(A35,84,4),1,1)),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0)*POWER(32,0)))-1)),DAY(DATE(1000,1,1)+(IF(IFERROR(VALUE(MID(MID(A35,84,4),1,1)),MID(MID(A35,84,4),1,1))=0,0,IFERROR(VLOOKUP(VALUE(MID(MID(A35,84,4),1,1)),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0)*POWER(32,0)))-1))),DATE(2999,1,1))</f>
        <v>401404</v>
      </c>
      <c r="K35" s="28" t="str">
        <f t="shared" si="10"/>
        <v>Other</v>
      </c>
    </row>
    <row r="36" spans="1:32" ht="12" customHeight="1">
      <c r="A36" s="7"/>
      <c r="B36" s="7" t="str">
        <f t="shared" si="4"/>
        <v>No Card</v>
      </c>
      <c r="C36" s="7" t="str">
        <f>IF(COUNTIF(MasterRoster!$F$5:$F$1001, H36)&gt;0, "Yes", "No")</f>
        <v>No</v>
      </c>
      <c r="D36" s="16" t="str">
        <f t="shared" ca="1" si="5"/>
        <v>Error</v>
      </c>
      <c r="E36" s="7" t="str">
        <f t="shared" si="6"/>
        <v/>
      </c>
      <c r="F36" s="7" t="str">
        <f t="shared" si="7"/>
        <v/>
      </c>
      <c r="G36" s="7" t="str">
        <f t="shared" si="8"/>
        <v>N/A</v>
      </c>
      <c r="H36" s="28" t="e">
        <f>(IFERROR(VLOOKUP(MID($A36,9,1),'DO NOT DELETE THIS SHEET'!$A$1:$B$32,2,0),VLOOKUP(VALUE(MID($A36,9,1)),'DO NOT DELETE THIS SHEET'!$A$1:$B$32,2,0))*32^6)+(IFERROR(VLOOKUP(MID($A36, 10, 1),'DO NOT DELETE THIS SHEET'!$A$1:$B$32,2,0),VLOOKUP(VALUE(MID($A36, 10, 1)),'DO NOT DELETE THIS SHEET'!$A$1:$B$32,2,0))*32^5)+(IFERROR(VLOOKUP(MID($A36, 11, 1),'DO NOT DELETE THIS SHEET'!$A$1:$B$32,2,0),VLOOKUP(VALUE(MID($A36, 11, 1)),'DO NOT DELETE THIS SHEET'!$A$1:$B$32,2,0))*32^4)+(IFERROR(VLOOKUP(MID($A36, 12, 1),'DO NOT DELETE THIS SHEET'!$A$1:$B$32,2,0),VLOOKUP(VALUE(MID($A36, 12, 1)),'DO NOT DELETE THIS SHEET'!$A$1:$B$32,2,0))*32^3)+(IFERROR(VLOOKUP(MID($A36, 13, 1),'DO NOT DELETE THIS SHEET'!$A$1:$B$32,2,0),VLOOKUP(VALUE(MID($A36, 13, 1)),'DO NOT DELETE THIS SHEET'!$A$1:$B$32,2,0))*32^2)+(IFERROR(VLOOKUP(MID($A36, 14, 1),'DO NOT DELETE THIS SHEET'!$A$1:$B$32,2,0),VLOOKUP(VALUE(MID($A36, 14, 1)),'DO NOT DELETE THIS SHEET'!$A$1:$B$32,2,0))*32)+(IFERROR(VLOOKUP(MID($A36, 15, 1),'DO NOT DELETE THIS SHEET'!$A$1:$B$32,2,0),VLOOKUP(VALUE(MID($A36, 15, 1)),'DO NOT DELETE THIS SHEET'!$A$1:$B$32,2,0)))</f>
        <v>#VALUE!</v>
      </c>
      <c r="I36" s="7" t="str">
        <f t="shared" si="9"/>
        <v/>
      </c>
      <c r="J36" s="15">
        <f>IF(K36="USMC",DATE(YEAR(DATE(1000,1,1)+(IF(IFERROR(VALUE(MID(MID(A36,84,4),1,1)),MID(MID(A36,84,4),1,1))=0,0,IFERROR(VLOOKUP(VALUE(MID(MID(A36,84,4),1,1)),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0)*POWER(32,0)))-1))-1900,MONTH(DATE(1000,1,1)+(IF(IFERROR(VALUE(MID(MID(A36,84,4),1,1)),MID(MID(A36,84,4),1,1))=0,0,IFERROR(VLOOKUP(VALUE(MID(MID(A36,84,4),1,1)),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0)*POWER(32,0)))-1)),DAY(DATE(1000,1,1)+(IF(IFERROR(VALUE(MID(MID(A36,84,4),1,1)),MID(MID(A36,84,4),1,1))=0,0,IFERROR(VLOOKUP(VALUE(MID(MID(A36,84,4),1,1)),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0)*POWER(32,0)))-1))),DATE(2999,1,1))</f>
        <v>401404</v>
      </c>
      <c r="K36" s="28" t="str">
        <f t="shared" si="10"/>
        <v>Other</v>
      </c>
    </row>
    <row r="37" spans="1:32" ht="12" customHeight="1">
      <c r="A37" s="7"/>
      <c r="B37" s="7" t="str">
        <f t="shared" si="4"/>
        <v>No Card</v>
      </c>
      <c r="C37" s="7" t="str">
        <f>IF(COUNTIF(MasterRoster!$F$5:$F$1001, H37)&gt;0, "Yes", "No")</f>
        <v>No</v>
      </c>
      <c r="D37" s="16" t="str">
        <f t="shared" ca="1" si="5"/>
        <v>Error</v>
      </c>
      <c r="E37" s="7" t="str">
        <f t="shared" si="6"/>
        <v/>
      </c>
      <c r="F37" s="7" t="str">
        <f t="shared" si="7"/>
        <v/>
      </c>
      <c r="G37" s="7" t="str">
        <f t="shared" si="8"/>
        <v>N/A</v>
      </c>
      <c r="H37" s="28" t="e">
        <f>(IFERROR(VLOOKUP(MID($A37,9,1),'DO NOT DELETE THIS SHEET'!$A$1:$B$32,2,0),VLOOKUP(VALUE(MID($A37,9,1)),'DO NOT DELETE THIS SHEET'!$A$1:$B$32,2,0))*32^6)+(IFERROR(VLOOKUP(MID($A37, 10, 1),'DO NOT DELETE THIS SHEET'!$A$1:$B$32,2,0),VLOOKUP(VALUE(MID($A37, 10, 1)),'DO NOT DELETE THIS SHEET'!$A$1:$B$32,2,0))*32^5)+(IFERROR(VLOOKUP(MID($A37, 11, 1),'DO NOT DELETE THIS SHEET'!$A$1:$B$32,2,0),VLOOKUP(VALUE(MID($A37, 11, 1)),'DO NOT DELETE THIS SHEET'!$A$1:$B$32,2,0))*32^4)+(IFERROR(VLOOKUP(MID($A37, 12, 1),'DO NOT DELETE THIS SHEET'!$A$1:$B$32,2,0),VLOOKUP(VALUE(MID($A37, 12, 1)),'DO NOT DELETE THIS SHEET'!$A$1:$B$32,2,0))*32^3)+(IFERROR(VLOOKUP(MID($A37, 13, 1),'DO NOT DELETE THIS SHEET'!$A$1:$B$32,2,0),VLOOKUP(VALUE(MID($A37, 13, 1)),'DO NOT DELETE THIS SHEET'!$A$1:$B$32,2,0))*32^2)+(IFERROR(VLOOKUP(MID($A37, 14, 1),'DO NOT DELETE THIS SHEET'!$A$1:$B$32,2,0),VLOOKUP(VALUE(MID($A37, 14, 1)),'DO NOT DELETE THIS SHEET'!$A$1:$B$32,2,0))*32)+(IFERROR(VLOOKUP(MID($A37, 15, 1),'DO NOT DELETE THIS SHEET'!$A$1:$B$32,2,0),VLOOKUP(VALUE(MID($A37, 15, 1)),'DO NOT DELETE THIS SHEET'!$A$1:$B$32,2,0)))</f>
        <v>#VALUE!</v>
      </c>
      <c r="I37" s="7" t="str">
        <f t="shared" si="9"/>
        <v/>
      </c>
      <c r="J37" s="15">
        <f>IF(K37="USMC",DATE(YEAR(DATE(1000,1,1)+(IF(IFERROR(VALUE(MID(MID(A37,84,4),1,1)),MID(MID(A37,84,4),1,1))=0,0,IFERROR(VLOOKUP(VALUE(MID(MID(A37,84,4),1,1)),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0)*POWER(32,0)))-1))-1900,MONTH(DATE(1000,1,1)+(IF(IFERROR(VALUE(MID(MID(A37,84,4),1,1)),MID(MID(A37,84,4),1,1))=0,0,IFERROR(VLOOKUP(VALUE(MID(MID(A37,84,4),1,1)),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0)*POWER(32,0)))-1)),DAY(DATE(1000,1,1)+(IF(IFERROR(VALUE(MID(MID(A37,84,4),1,1)),MID(MID(A37,84,4),1,1))=0,0,IFERROR(VLOOKUP(VALUE(MID(MID(A37,84,4),1,1)),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0)*POWER(32,0)))-1))),DATE(2999,1,1))</f>
        <v>401404</v>
      </c>
      <c r="K37" s="28" t="str">
        <f t="shared" si="10"/>
        <v>Other</v>
      </c>
    </row>
    <row r="38" spans="1:32" ht="12" customHeight="1">
      <c r="A38" s="7"/>
      <c r="B38" s="7" t="str">
        <f t="shared" si="4"/>
        <v>No Card</v>
      </c>
      <c r="C38" s="7" t="str">
        <f>IF(COUNTIF(MasterRoster!$F$5:$F$1001, H38)&gt;0, "Yes", "No")</f>
        <v>No</v>
      </c>
      <c r="D38" s="16" t="str">
        <f t="shared" ca="1" si="5"/>
        <v>Error</v>
      </c>
      <c r="E38" s="7" t="str">
        <f t="shared" si="6"/>
        <v/>
      </c>
      <c r="F38" s="7" t="str">
        <f t="shared" si="7"/>
        <v/>
      </c>
      <c r="G38" s="7" t="str">
        <f t="shared" si="8"/>
        <v>N/A</v>
      </c>
      <c r="H38" s="28" t="e">
        <f>(IFERROR(VLOOKUP(MID($A38,9,1),'DO NOT DELETE THIS SHEET'!$A$1:$B$32,2,0),VLOOKUP(VALUE(MID($A38,9,1)),'DO NOT DELETE THIS SHEET'!$A$1:$B$32,2,0))*32^6)+(IFERROR(VLOOKUP(MID($A38, 10, 1),'DO NOT DELETE THIS SHEET'!$A$1:$B$32,2,0),VLOOKUP(VALUE(MID($A38, 10, 1)),'DO NOT DELETE THIS SHEET'!$A$1:$B$32,2,0))*32^5)+(IFERROR(VLOOKUP(MID($A38, 11, 1),'DO NOT DELETE THIS SHEET'!$A$1:$B$32,2,0),VLOOKUP(VALUE(MID($A38, 11, 1)),'DO NOT DELETE THIS SHEET'!$A$1:$B$32,2,0))*32^4)+(IFERROR(VLOOKUP(MID($A38, 12, 1),'DO NOT DELETE THIS SHEET'!$A$1:$B$32,2,0),VLOOKUP(VALUE(MID($A38, 12, 1)),'DO NOT DELETE THIS SHEET'!$A$1:$B$32,2,0))*32^3)+(IFERROR(VLOOKUP(MID($A38, 13, 1),'DO NOT DELETE THIS SHEET'!$A$1:$B$32,2,0),VLOOKUP(VALUE(MID($A38, 13, 1)),'DO NOT DELETE THIS SHEET'!$A$1:$B$32,2,0))*32^2)+(IFERROR(VLOOKUP(MID($A38, 14, 1),'DO NOT DELETE THIS SHEET'!$A$1:$B$32,2,0),VLOOKUP(VALUE(MID($A38, 14, 1)),'DO NOT DELETE THIS SHEET'!$A$1:$B$32,2,0))*32)+(IFERROR(VLOOKUP(MID($A38, 15, 1),'DO NOT DELETE THIS SHEET'!$A$1:$B$32,2,0),VLOOKUP(VALUE(MID($A38, 15, 1)),'DO NOT DELETE THIS SHEET'!$A$1:$B$32,2,0)))</f>
        <v>#VALUE!</v>
      </c>
      <c r="I38" s="7" t="str">
        <f t="shared" si="9"/>
        <v/>
      </c>
      <c r="J38" s="15">
        <f>IF(K38="USMC",DATE(YEAR(DATE(1000,1,1)+(IF(IFERROR(VALUE(MID(MID(A38,84,4),1,1)),MID(MID(A38,84,4),1,1))=0,0,IFERROR(VLOOKUP(VALUE(MID(MID(A38,84,4),1,1)),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0)*POWER(32,0)))-1))-1900,MONTH(DATE(1000,1,1)+(IF(IFERROR(VALUE(MID(MID(A38,84,4),1,1)),MID(MID(A38,84,4),1,1))=0,0,IFERROR(VLOOKUP(VALUE(MID(MID(A38,84,4),1,1)),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0)*POWER(32,0)))-1)),DAY(DATE(1000,1,1)+(IF(IFERROR(VALUE(MID(MID(A38,84,4),1,1)),MID(MID(A38,84,4),1,1))=0,0,IFERROR(VLOOKUP(VALUE(MID(MID(A38,84,4),1,1)),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0)*POWER(32,0)))-1))),DATE(2999,1,1))</f>
        <v>401404</v>
      </c>
      <c r="K38" s="28" t="str">
        <f t="shared" si="10"/>
        <v>Other</v>
      </c>
    </row>
    <row r="39" spans="1:32" ht="12" customHeight="1">
      <c r="A39" s="7"/>
      <c r="B39" s="7" t="str">
        <f t="shared" si="4"/>
        <v>No Card</v>
      </c>
      <c r="C39" s="7" t="str">
        <f>IF(COUNTIF(MasterRoster!$F$5:$F$1001, H39)&gt;0, "Yes", "No")</f>
        <v>No</v>
      </c>
      <c r="D39" s="16" t="str">
        <f t="shared" ca="1" si="5"/>
        <v>Error</v>
      </c>
      <c r="E39" s="7" t="str">
        <f t="shared" si="6"/>
        <v/>
      </c>
      <c r="F39" s="7" t="str">
        <f t="shared" si="7"/>
        <v/>
      </c>
      <c r="G39" s="7" t="str">
        <f t="shared" si="8"/>
        <v>N/A</v>
      </c>
      <c r="H39" s="28" t="e">
        <f>(IFERROR(VLOOKUP(MID($A39,9,1),'DO NOT DELETE THIS SHEET'!$A$1:$B$32,2,0),VLOOKUP(VALUE(MID($A39,9,1)),'DO NOT DELETE THIS SHEET'!$A$1:$B$32,2,0))*32^6)+(IFERROR(VLOOKUP(MID($A39, 10, 1),'DO NOT DELETE THIS SHEET'!$A$1:$B$32,2,0),VLOOKUP(VALUE(MID($A39, 10, 1)),'DO NOT DELETE THIS SHEET'!$A$1:$B$32,2,0))*32^5)+(IFERROR(VLOOKUP(MID($A39, 11, 1),'DO NOT DELETE THIS SHEET'!$A$1:$B$32,2,0),VLOOKUP(VALUE(MID($A39, 11, 1)),'DO NOT DELETE THIS SHEET'!$A$1:$B$32,2,0))*32^4)+(IFERROR(VLOOKUP(MID($A39, 12, 1),'DO NOT DELETE THIS SHEET'!$A$1:$B$32,2,0),VLOOKUP(VALUE(MID($A39, 12, 1)),'DO NOT DELETE THIS SHEET'!$A$1:$B$32,2,0))*32^3)+(IFERROR(VLOOKUP(MID($A39, 13, 1),'DO NOT DELETE THIS SHEET'!$A$1:$B$32,2,0),VLOOKUP(VALUE(MID($A39, 13, 1)),'DO NOT DELETE THIS SHEET'!$A$1:$B$32,2,0))*32^2)+(IFERROR(VLOOKUP(MID($A39, 14, 1),'DO NOT DELETE THIS SHEET'!$A$1:$B$32,2,0),VLOOKUP(VALUE(MID($A39, 14, 1)),'DO NOT DELETE THIS SHEET'!$A$1:$B$32,2,0))*32)+(IFERROR(VLOOKUP(MID($A39, 15, 1),'DO NOT DELETE THIS SHEET'!$A$1:$B$32,2,0),VLOOKUP(VALUE(MID($A39, 15, 1)),'DO NOT DELETE THIS SHEET'!$A$1:$B$32,2,0)))</f>
        <v>#VALUE!</v>
      </c>
      <c r="I39" s="7" t="str">
        <f t="shared" si="9"/>
        <v/>
      </c>
      <c r="J39" s="15">
        <f>IF(K39="USMC",DATE(YEAR(DATE(1000,1,1)+(IF(IFERROR(VALUE(MID(MID(A39,84,4),1,1)),MID(MID(A39,84,4),1,1))=0,0,IFERROR(VLOOKUP(VALUE(MID(MID(A39,84,4),1,1)),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0)*POWER(32,0)))-1))-1900,MONTH(DATE(1000,1,1)+(IF(IFERROR(VALUE(MID(MID(A39,84,4),1,1)),MID(MID(A39,84,4),1,1))=0,0,IFERROR(VLOOKUP(VALUE(MID(MID(A39,84,4),1,1)),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0)*POWER(32,0)))-1)),DAY(DATE(1000,1,1)+(IF(IFERROR(VALUE(MID(MID(A39,84,4),1,1)),MID(MID(A39,84,4),1,1))=0,0,IFERROR(VLOOKUP(VALUE(MID(MID(A39,84,4),1,1)),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0)*POWER(32,0)))-1))),DATE(2999,1,1))</f>
        <v>401404</v>
      </c>
      <c r="K39" s="28" t="str">
        <f t="shared" si="10"/>
        <v>Other</v>
      </c>
    </row>
    <row r="40" spans="1:32" ht="12" customHeight="1">
      <c r="A40" s="7"/>
      <c r="B40" s="7" t="str">
        <f t="shared" si="4"/>
        <v>No Card</v>
      </c>
      <c r="C40" s="7" t="str">
        <f>IF(COUNTIF(MasterRoster!$F$5:$F$1001, H40)&gt;0, "Yes", "No")</f>
        <v>No</v>
      </c>
      <c r="D40" s="16" t="str">
        <f t="shared" ca="1" si="5"/>
        <v>Error</v>
      </c>
      <c r="E40" s="7" t="str">
        <f t="shared" si="6"/>
        <v/>
      </c>
      <c r="F40" s="7" t="str">
        <f t="shared" si="7"/>
        <v/>
      </c>
      <c r="G40" s="7" t="str">
        <f t="shared" si="8"/>
        <v>N/A</v>
      </c>
      <c r="H40" s="28" t="e">
        <f>(IFERROR(VLOOKUP(MID($A40,9,1),'DO NOT DELETE THIS SHEET'!$A$1:$B$32,2,0),VLOOKUP(VALUE(MID($A40,9,1)),'DO NOT DELETE THIS SHEET'!$A$1:$B$32,2,0))*32^6)+(IFERROR(VLOOKUP(MID($A40, 10, 1),'DO NOT DELETE THIS SHEET'!$A$1:$B$32,2,0),VLOOKUP(VALUE(MID($A40, 10, 1)),'DO NOT DELETE THIS SHEET'!$A$1:$B$32,2,0))*32^5)+(IFERROR(VLOOKUP(MID($A40, 11, 1),'DO NOT DELETE THIS SHEET'!$A$1:$B$32,2,0),VLOOKUP(VALUE(MID($A40, 11, 1)),'DO NOT DELETE THIS SHEET'!$A$1:$B$32,2,0))*32^4)+(IFERROR(VLOOKUP(MID($A40, 12, 1),'DO NOT DELETE THIS SHEET'!$A$1:$B$32,2,0),VLOOKUP(VALUE(MID($A40, 12, 1)),'DO NOT DELETE THIS SHEET'!$A$1:$B$32,2,0))*32^3)+(IFERROR(VLOOKUP(MID($A40, 13, 1),'DO NOT DELETE THIS SHEET'!$A$1:$B$32,2,0),VLOOKUP(VALUE(MID($A40, 13, 1)),'DO NOT DELETE THIS SHEET'!$A$1:$B$32,2,0))*32^2)+(IFERROR(VLOOKUP(MID($A40, 14, 1),'DO NOT DELETE THIS SHEET'!$A$1:$B$32,2,0),VLOOKUP(VALUE(MID($A40, 14, 1)),'DO NOT DELETE THIS SHEET'!$A$1:$B$32,2,0))*32)+(IFERROR(VLOOKUP(MID($A40, 15, 1),'DO NOT DELETE THIS SHEET'!$A$1:$B$32,2,0),VLOOKUP(VALUE(MID($A40, 15, 1)),'DO NOT DELETE THIS SHEET'!$A$1:$B$32,2,0)))</f>
        <v>#VALUE!</v>
      </c>
      <c r="I40" s="7" t="str">
        <f t="shared" si="9"/>
        <v/>
      </c>
      <c r="J40" s="15">
        <f>IF(K40="USMC",DATE(YEAR(DATE(1000,1,1)+(IF(IFERROR(VALUE(MID(MID(A40,84,4),1,1)),MID(MID(A40,84,4),1,1))=0,0,IFERROR(VLOOKUP(VALUE(MID(MID(A40,84,4),1,1)),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0)*POWER(32,0)))-1))-1900,MONTH(DATE(1000,1,1)+(IF(IFERROR(VALUE(MID(MID(A40,84,4),1,1)),MID(MID(A40,84,4),1,1))=0,0,IFERROR(VLOOKUP(VALUE(MID(MID(A40,84,4),1,1)),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0)*POWER(32,0)))-1)),DAY(DATE(1000,1,1)+(IF(IFERROR(VALUE(MID(MID(A40,84,4),1,1)),MID(MID(A40,84,4),1,1))=0,0,IFERROR(VLOOKUP(VALUE(MID(MID(A40,84,4),1,1)),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0)*POWER(32,0)))-1))),DATE(2999,1,1))</f>
        <v>401404</v>
      </c>
      <c r="K40" s="28" t="str">
        <f t="shared" si="10"/>
        <v>Other</v>
      </c>
    </row>
    <row r="41" spans="1:32" ht="12" customHeight="1">
      <c r="A41" s="7"/>
      <c r="B41" s="7" t="str">
        <f t="shared" si="4"/>
        <v>No Card</v>
      </c>
      <c r="C41" s="7" t="str">
        <f>IF(COUNTIF(MasterRoster!$F$5:$F$1001, H41)&gt;0, "Yes", "No")</f>
        <v>No</v>
      </c>
      <c r="D41" s="16" t="str">
        <f t="shared" ca="1" si="5"/>
        <v>Error</v>
      </c>
      <c r="E41" s="7" t="str">
        <f t="shared" si="6"/>
        <v/>
      </c>
      <c r="F41" s="7" t="str">
        <f t="shared" si="7"/>
        <v/>
      </c>
      <c r="G41" s="7" t="str">
        <f t="shared" si="8"/>
        <v>N/A</v>
      </c>
      <c r="H41" s="28" t="e">
        <f>(IFERROR(VLOOKUP(MID($A41,9,1),'DO NOT DELETE THIS SHEET'!$A$1:$B$32,2,0),VLOOKUP(VALUE(MID($A41,9,1)),'DO NOT DELETE THIS SHEET'!$A$1:$B$32,2,0))*32^6)+(IFERROR(VLOOKUP(MID($A41, 10, 1),'DO NOT DELETE THIS SHEET'!$A$1:$B$32,2,0),VLOOKUP(VALUE(MID($A41, 10, 1)),'DO NOT DELETE THIS SHEET'!$A$1:$B$32,2,0))*32^5)+(IFERROR(VLOOKUP(MID($A41, 11, 1),'DO NOT DELETE THIS SHEET'!$A$1:$B$32,2,0),VLOOKUP(VALUE(MID($A41, 11, 1)),'DO NOT DELETE THIS SHEET'!$A$1:$B$32,2,0))*32^4)+(IFERROR(VLOOKUP(MID($A41, 12, 1),'DO NOT DELETE THIS SHEET'!$A$1:$B$32,2,0),VLOOKUP(VALUE(MID($A41, 12, 1)),'DO NOT DELETE THIS SHEET'!$A$1:$B$32,2,0))*32^3)+(IFERROR(VLOOKUP(MID($A41, 13, 1),'DO NOT DELETE THIS SHEET'!$A$1:$B$32,2,0),VLOOKUP(VALUE(MID($A41, 13, 1)),'DO NOT DELETE THIS SHEET'!$A$1:$B$32,2,0))*32^2)+(IFERROR(VLOOKUP(MID($A41, 14, 1),'DO NOT DELETE THIS SHEET'!$A$1:$B$32,2,0),VLOOKUP(VALUE(MID($A41, 14, 1)),'DO NOT DELETE THIS SHEET'!$A$1:$B$32,2,0))*32)+(IFERROR(VLOOKUP(MID($A41, 15, 1),'DO NOT DELETE THIS SHEET'!$A$1:$B$32,2,0),VLOOKUP(VALUE(MID($A41, 15, 1)),'DO NOT DELETE THIS SHEET'!$A$1:$B$32,2,0)))</f>
        <v>#VALUE!</v>
      </c>
      <c r="I41" s="7" t="str">
        <f t="shared" si="9"/>
        <v/>
      </c>
      <c r="J41" s="15">
        <f>IF(K41="USMC",DATE(YEAR(DATE(1000,1,1)+(IF(IFERROR(VALUE(MID(MID(A41,84,4),1,1)),MID(MID(A41,84,4),1,1))=0,0,IFERROR(VLOOKUP(VALUE(MID(MID(A41,84,4),1,1)),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0)*POWER(32,0)))-1))-1900,MONTH(DATE(1000,1,1)+(IF(IFERROR(VALUE(MID(MID(A41,84,4),1,1)),MID(MID(A41,84,4),1,1))=0,0,IFERROR(VLOOKUP(VALUE(MID(MID(A41,84,4),1,1)),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0)*POWER(32,0)))-1)),DAY(DATE(1000,1,1)+(IF(IFERROR(VALUE(MID(MID(A41,84,4),1,1)),MID(MID(A41,84,4),1,1))=0,0,IFERROR(VLOOKUP(VALUE(MID(MID(A41,84,4),1,1)),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0)*POWER(32,0)))-1))),DATE(2999,1,1))</f>
        <v>401404</v>
      </c>
      <c r="K41" s="28" t="str">
        <f t="shared" si="10"/>
        <v>Other</v>
      </c>
    </row>
    <row r="42" spans="1:32" ht="12" customHeight="1">
      <c r="A42" s="7"/>
      <c r="B42" s="7" t="str">
        <f t="shared" si="4"/>
        <v>No Card</v>
      </c>
      <c r="C42" s="7" t="str">
        <f>IF(COUNTIF(MasterRoster!$F$5:$F$1001, H42)&gt;0, "Yes", "No")</f>
        <v>No</v>
      </c>
      <c r="D42" s="16" t="str">
        <f t="shared" ca="1" si="5"/>
        <v>Error</v>
      </c>
      <c r="E42" s="7" t="str">
        <f t="shared" si="6"/>
        <v/>
      </c>
      <c r="F42" s="7" t="str">
        <f t="shared" si="7"/>
        <v/>
      </c>
      <c r="G42" s="7" t="str">
        <f t="shared" si="8"/>
        <v>N/A</v>
      </c>
      <c r="H42" s="28" t="e">
        <f>(IFERROR(VLOOKUP(MID($A42,9,1),'DO NOT DELETE THIS SHEET'!$A$1:$B$32,2,0),VLOOKUP(VALUE(MID($A42,9,1)),'DO NOT DELETE THIS SHEET'!$A$1:$B$32,2,0))*32^6)+(IFERROR(VLOOKUP(MID($A42, 10, 1),'DO NOT DELETE THIS SHEET'!$A$1:$B$32,2,0),VLOOKUP(VALUE(MID($A42, 10, 1)),'DO NOT DELETE THIS SHEET'!$A$1:$B$32,2,0))*32^5)+(IFERROR(VLOOKUP(MID($A42, 11, 1),'DO NOT DELETE THIS SHEET'!$A$1:$B$32,2,0),VLOOKUP(VALUE(MID($A42, 11, 1)),'DO NOT DELETE THIS SHEET'!$A$1:$B$32,2,0))*32^4)+(IFERROR(VLOOKUP(MID($A42, 12, 1),'DO NOT DELETE THIS SHEET'!$A$1:$B$32,2,0),VLOOKUP(VALUE(MID($A42, 12, 1)),'DO NOT DELETE THIS SHEET'!$A$1:$B$32,2,0))*32^3)+(IFERROR(VLOOKUP(MID($A42, 13, 1),'DO NOT DELETE THIS SHEET'!$A$1:$B$32,2,0),VLOOKUP(VALUE(MID($A42, 13, 1)),'DO NOT DELETE THIS SHEET'!$A$1:$B$32,2,0))*32^2)+(IFERROR(VLOOKUP(MID($A42, 14, 1),'DO NOT DELETE THIS SHEET'!$A$1:$B$32,2,0),VLOOKUP(VALUE(MID($A42, 14, 1)),'DO NOT DELETE THIS SHEET'!$A$1:$B$32,2,0))*32)+(IFERROR(VLOOKUP(MID($A42, 15, 1),'DO NOT DELETE THIS SHEET'!$A$1:$B$32,2,0),VLOOKUP(VALUE(MID($A42, 15, 1)),'DO NOT DELETE THIS SHEET'!$A$1:$B$32,2,0)))</f>
        <v>#VALUE!</v>
      </c>
      <c r="I42" s="7" t="str">
        <f t="shared" si="9"/>
        <v/>
      </c>
      <c r="J42" s="15">
        <f>IF(K42="USMC",DATE(YEAR(DATE(1000,1,1)+(IF(IFERROR(VALUE(MID(MID(A42,84,4),1,1)),MID(MID(A42,84,4),1,1))=0,0,IFERROR(VLOOKUP(VALUE(MID(MID(A42,84,4),1,1)),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0)*POWER(32,0)))-1))-1900,MONTH(DATE(1000,1,1)+(IF(IFERROR(VALUE(MID(MID(A42,84,4),1,1)),MID(MID(A42,84,4),1,1))=0,0,IFERROR(VLOOKUP(VALUE(MID(MID(A42,84,4),1,1)),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0)*POWER(32,0)))-1)),DAY(DATE(1000,1,1)+(IF(IFERROR(VALUE(MID(MID(A42,84,4),1,1)),MID(MID(A42,84,4),1,1))=0,0,IFERROR(VLOOKUP(VALUE(MID(MID(A42,84,4),1,1)),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0)*POWER(32,0)))-1))),DATE(2999,1,1))</f>
        <v>401404</v>
      </c>
      <c r="K42" s="28" t="str">
        <f t="shared" si="10"/>
        <v>Other</v>
      </c>
    </row>
    <row r="43" spans="1:32" ht="12" customHeight="1">
      <c r="A43" s="7"/>
      <c r="B43" s="7" t="str">
        <f t="shared" si="4"/>
        <v>No Card</v>
      </c>
      <c r="C43" s="7" t="str">
        <f>IF(COUNTIF(MasterRoster!$F$5:$F$1001, H43)&gt;0, "Yes", "No")</f>
        <v>No</v>
      </c>
      <c r="D43" s="16" t="str">
        <f t="shared" ca="1" si="5"/>
        <v>Error</v>
      </c>
      <c r="E43" s="7" t="str">
        <f t="shared" si="6"/>
        <v/>
      </c>
      <c r="F43" s="7" t="str">
        <f t="shared" si="7"/>
        <v/>
      </c>
      <c r="G43" s="7" t="str">
        <f t="shared" si="8"/>
        <v>N/A</v>
      </c>
      <c r="H43" s="28" t="e">
        <f>(IFERROR(VLOOKUP(MID($A43,9,1),'DO NOT DELETE THIS SHEET'!$A$1:$B$32,2,0),VLOOKUP(VALUE(MID($A43,9,1)),'DO NOT DELETE THIS SHEET'!$A$1:$B$32,2,0))*32^6)+(IFERROR(VLOOKUP(MID($A43, 10, 1),'DO NOT DELETE THIS SHEET'!$A$1:$B$32,2,0),VLOOKUP(VALUE(MID($A43, 10, 1)),'DO NOT DELETE THIS SHEET'!$A$1:$B$32,2,0))*32^5)+(IFERROR(VLOOKUP(MID($A43, 11, 1),'DO NOT DELETE THIS SHEET'!$A$1:$B$32,2,0),VLOOKUP(VALUE(MID($A43, 11, 1)),'DO NOT DELETE THIS SHEET'!$A$1:$B$32,2,0))*32^4)+(IFERROR(VLOOKUP(MID($A43, 12, 1),'DO NOT DELETE THIS SHEET'!$A$1:$B$32,2,0),VLOOKUP(VALUE(MID($A43, 12, 1)),'DO NOT DELETE THIS SHEET'!$A$1:$B$32,2,0))*32^3)+(IFERROR(VLOOKUP(MID($A43, 13, 1),'DO NOT DELETE THIS SHEET'!$A$1:$B$32,2,0),VLOOKUP(VALUE(MID($A43, 13, 1)),'DO NOT DELETE THIS SHEET'!$A$1:$B$32,2,0))*32^2)+(IFERROR(VLOOKUP(MID($A43, 14, 1),'DO NOT DELETE THIS SHEET'!$A$1:$B$32,2,0),VLOOKUP(VALUE(MID($A43, 14, 1)),'DO NOT DELETE THIS SHEET'!$A$1:$B$32,2,0))*32)+(IFERROR(VLOOKUP(MID($A43, 15, 1),'DO NOT DELETE THIS SHEET'!$A$1:$B$32,2,0),VLOOKUP(VALUE(MID($A43, 15, 1)),'DO NOT DELETE THIS SHEET'!$A$1:$B$32,2,0)))</f>
        <v>#VALUE!</v>
      </c>
      <c r="I43" s="7" t="str">
        <f t="shared" si="9"/>
        <v/>
      </c>
      <c r="J43" s="15">
        <f>IF(K43="USMC",DATE(YEAR(DATE(1000,1,1)+(IF(IFERROR(VALUE(MID(MID(A43,84,4),1,1)),MID(MID(A43,84,4),1,1))=0,0,IFERROR(VLOOKUP(VALUE(MID(MID(A43,84,4),1,1)),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0)*POWER(32,0)))-1))-1900,MONTH(DATE(1000,1,1)+(IF(IFERROR(VALUE(MID(MID(A43,84,4),1,1)),MID(MID(A43,84,4),1,1))=0,0,IFERROR(VLOOKUP(VALUE(MID(MID(A43,84,4),1,1)),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0)*POWER(32,0)))-1)),DAY(DATE(1000,1,1)+(IF(IFERROR(VALUE(MID(MID(A43,84,4),1,1)),MID(MID(A43,84,4),1,1))=0,0,IFERROR(VLOOKUP(VALUE(MID(MID(A43,84,4),1,1)),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0)*POWER(32,0)))-1))),DATE(2999,1,1))</f>
        <v>401404</v>
      </c>
      <c r="K43" s="28" t="str">
        <f t="shared" si="10"/>
        <v>Other</v>
      </c>
    </row>
    <row r="44" spans="1:32" ht="12" customHeight="1">
      <c r="A44" s="7"/>
      <c r="B44" s="7" t="str">
        <f t="shared" si="4"/>
        <v>No Card</v>
      </c>
      <c r="C44" s="7" t="str">
        <f>IF(COUNTIF(MasterRoster!$F$5:$F$1001, H44)&gt;0, "Yes", "No")</f>
        <v>No</v>
      </c>
      <c r="D44" s="16" t="str">
        <f t="shared" ca="1" si="5"/>
        <v>Error</v>
      </c>
      <c r="E44" s="7" t="str">
        <f t="shared" si="6"/>
        <v/>
      </c>
      <c r="F44" s="7" t="str">
        <f t="shared" si="7"/>
        <v/>
      </c>
      <c r="G44" s="7" t="str">
        <f t="shared" si="8"/>
        <v>N/A</v>
      </c>
      <c r="H44" s="28" t="e">
        <f>(IFERROR(VLOOKUP(MID($A44,9,1),'DO NOT DELETE THIS SHEET'!$A$1:$B$32,2,0),VLOOKUP(VALUE(MID($A44,9,1)),'DO NOT DELETE THIS SHEET'!$A$1:$B$32,2,0))*32^6)+(IFERROR(VLOOKUP(MID($A44, 10, 1),'DO NOT DELETE THIS SHEET'!$A$1:$B$32,2,0),VLOOKUP(VALUE(MID($A44, 10, 1)),'DO NOT DELETE THIS SHEET'!$A$1:$B$32,2,0))*32^5)+(IFERROR(VLOOKUP(MID($A44, 11, 1),'DO NOT DELETE THIS SHEET'!$A$1:$B$32,2,0),VLOOKUP(VALUE(MID($A44, 11, 1)),'DO NOT DELETE THIS SHEET'!$A$1:$B$32,2,0))*32^4)+(IFERROR(VLOOKUP(MID($A44, 12, 1),'DO NOT DELETE THIS SHEET'!$A$1:$B$32,2,0),VLOOKUP(VALUE(MID($A44, 12, 1)),'DO NOT DELETE THIS SHEET'!$A$1:$B$32,2,0))*32^3)+(IFERROR(VLOOKUP(MID($A44, 13, 1),'DO NOT DELETE THIS SHEET'!$A$1:$B$32,2,0),VLOOKUP(VALUE(MID($A44, 13, 1)),'DO NOT DELETE THIS SHEET'!$A$1:$B$32,2,0))*32^2)+(IFERROR(VLOOKUP(MID($A44, 14, 1),'DO NOT DELETE THIS SHEET'!$A$1:$B$32,2,0),VLOOKUP(VALUE(MID($A44, 14, 1)),'DO NOT DELETE THIS SHEET'!$A$1:$B$32,2,0))*32)+(IFERROR(VLOOKUP(MID($A44, 15, 1),'DO NOT DELETE THIS SHEET'!$A$1:$B$32,2,0),VLOOKUP(VALUE(MID($A44, 15, 1)),'DO NOT DELETE THIS SHEET'!$A$1:$B$32,2,0)))</f>
        <v>#VALUE!</v>
      </c>
      <c r="I44" s="7" t="str">
        <f t="shared" si="9"/>
        <v/>
      </c>
      <c r="J44" s="15">
        <f>IF(K44="USMC",DATE(YEAR(DATE(1000,1,1)+(IF(IFERROR(VALUE(MID(MID(A44,84,4),1,1)),MID(MID(A44,84,4),1,1))=0,0,IFERROR(VLOOKUP(VALUE(MID(MID(A44,84,4),1,1)),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0)*POWER(32,0)))-1))-1900,MONTH(DATE(1000,1,1)+(IF(IFERROR(VALUE(MID(MID(A44,84,4),1,1)),MID(MID(A44,84,4),1,1))=0,0,IFERROR(VLOOKUP(VALUE(MID(MID(A44,84,4),1,1)),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0)*POWER(32,0)))-1)),DAY(DATE(1000,1,1)+(IF(IFERROR(VALUE(MID(MID(A44,84,4),1,1)),MID(MID(A44,84,4),1,1))=0,0,IFERROR(VLOOKUP(VALUE(MID(MID(A44,84,4),1,1)),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0)*POWER(32,0)))-1))),DATE(2999,1,1))</f>
        <v>401404</v>
      </c>
      <c r="K44" s="28" t="str">
        <f t="shared" si="10"/>
        <v>Other</v>
      </c>
    </row>
    <row r="45" spans="1:32" ht="12" customHeight="1">
      <c r="A45" s="7"/>
      <c r="B45" s="7" t="str">
        <f t="shared" si="4"/>
        <v>No Card</v>
      </c>
      <c r="C45" s="7" t="str">
        <f>IF(COUNTIF(MasterRoster!$F$5:$F$1001, H45)&gt;0, "Yes", "No")</f>
        <v>No</v>
      </c>
      <c r="D45" s="16" t="str">
        <f t="shared" ca="1" si="5"/>
        <v>Error</v>
      </c>
      <c r="E45" s="7" t="str">
        <f t="shared" si="6"/>
        <v/>
      </c>
      <c r="F45" s="7" t="str">
        <f t="shared" si="7"/>
        <v/>
      </c>
      <c r="G45" s="7" t="str">
        <f t="shared" si="8"/>
        <v>N/A</v>
      </c>
      <c r="H45" s="28" t="e">
        <f>(IFERROR(VLOOKUP(MID($A45,9,1),'DO NOT DELETE THIS SHEET'!$A$1:$B$32,2,0),VLOOKUP(VALUE(MID($A45,9,1)),'DO NOT DELETE THIS SHEET'!$A$1:$B$32,2,0))*32^6)+(IFERROR(VLOOKUP(MID($A45, 10, 1),'DO NOT DELETE THIS SHEET'!$A$1:$B$32,2,0),VLOOKUP(VALUE(MID($A45, 10, 1)),'DO NOT DELETE THIS SHEET'!$A$1:$B$32,2,0))*32^5)+(IFERROR(VLOOKUP(MID($A45, 11, 1),'DO NOT DELETE THIS SHEET'!$A$1:$B$32,2,0),VLOOKUP(VALUE(MID($A45, 11, 1)),'DO NOT DELETE THIS SHEET'!$A$1:$B$32,2,0))*32^4)+(IFERROR(VLOOKUP(MID($A45, 12, 1),'DO NOT DELETE THIS SHEET'!$A$1:$B$32,2,0),VLOOKUP(VALUE(MID($A45, 12, 1)),'DO NOT DELETE THIS SHEET'!$A$1:$B$32,2,0))*32^3)+(IFERROR(VLOOKUP(MID($A45, 13, 1),'DO NOT DELETE THIS SHEET'!$A$1:$B$32,2,0),VLOOKUP(VALUE(MID($A45, 13, 1)),'DO NOT DELETE THIS SHEET'!$A$1:$B$32,2,0))*32^2)+(IFERROR(VLOOKUP(MID($A45, 14, 1),'DO NOT DELETE THIS SHEET'!$A$1:$B$32,2,0),VLOOKUP(VALUE(MID($A45, 14, 1)),'DO NOT DELETE THIS SHEET'!$A$1:$B$32,2,0))*32)+(IFERROR(VLOOKUP(MID($A45, 15, 1),'DO NOT DELETE THIS SHEET'!$A$1:$B$32,2,0),VLOOKUP(VALUE(MID($A45, 15, 1)),'DO NOT DELETE THIS SHEET'!$A$1:$B$32,2,0)))</f>
        <v>#VALUE!</v>
      </c>
      <c r="I45" s="7" t="str">
        <f t="shared" si="9"/>
        <v/>
      </c>
      <c r="J45" s="15">
        <f>IF(K45="USMC",DATE(YEAR(DATE(1000,1,1)+(IF(IFERROR(VALUE(MID(MID(A45,84,4),1,1)),MID(MID(A45,84,4),1,1))=0,0,IFERROR(VLOOKUP(VALUE(MID(MID(A45,84,4),1,1)),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0)*POWER(32,0)))-1))-1900,MONTH(DATE(1000,1,1)+(IF(IFERROR(VALUE(MID(MID(A45,84,4),1,1)),MID(MID(A45,84,4),1,1))=0,0,IFERROR(VLOOKUP(VALUE(MID(MID(A45,84,4),1,1)),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0)*POWER(32,0)))-1)),DAY(DATE(1000,1,1)+(IF(IFERROR(VALUE(MID(MID(A45,84,4),1,1)),MID(MID(A45,84,4),1,1))=0,0,IFERROR(VLOOKUP(VALUE(MID(MID(A45,84,4),1,1)),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0)*POWER(32,0)))-1))),DATE(2999,1,1))</f>
        <v>401404</v>
      </c>
      <c r="K45" s="28" t="str">
        <f t="shared" si="10"/>
        <v>Other</v>
      </c>
    </row>
    <row r="46" spans="1:32" ht="12" customHeight="1">
      <c r="A46" s="7"/>
      <c r="B46" s="7" t="str">
        <f t="shared" si="4"/>
        <v>No Card</v>
      </c>
      <c r="C46" s="7" t="str">
        <f>IF(COUNTIF(MasterRoster!$F$5:$F$1001, H46)&gt;0, "Yes", "No")</f>
        <v>No</v>
      </c>
      <c r="D46" s="16" t="str">
        <f t="shared" ca="1" si="5"/>
        <v>Error</v>
      </c>
      <c r="E46" s="7" t="str">
        <f t="shared" si="6"/>
        <v/>
      </c>
      <c r="F46" s="7" t="str">
        <f t="shared" si="7"/>
        <v/>
      </c>
      <c r="G46" s="7" t="str">
        <f t="shared" si="8"/>
        <v>N/A</v>
      </c>
      <c r="H46" s="28" t="e">
        <f>(IFERROR(VLOOKUP(MID($A46,9,1),'DO NOT DELETE THIS SHEET'!$A$1:$B$32,2,0),VLOOKUP(VALUE(MID($A46,9,1)),'DO NOT DELETE THIS SHEET'!$A$1:$B$32,2,0))*32^6)+(IFERROR(VLOOKUP(MID($A46, 10, 1),'DO NOT DELETE THIS SHEET'!$A$1:$B$32,2,0),VLOOKUP(VALUE(MID($A46, 10, 1)),'DO NOT DELETE THIS SHEET'!$A$1:$B$32,2,0))*32^5)+(IFERROR(VLOOKUP(MID($A46, 11, 1),'DO NOT DELETE THIS SHEET'!$A$1:$B$32,2,0),VLOOKUP(VALUE(MID($A46, 11, 1)),'DO NOT DELETE THIS SHEET'!$A$1:$B$32,2,0))*32^4)+(IFERROR(VLOOKUP(MID($A46, 12, 1),'DO NOT DELETE THIS SHEET'!$A$1:$B$32,2,0),VLOOKUP(VALUE(MID($A46, 12, 1)),'DO NOT DELETE THIS SHEET'!$A$1:$B$32,2,0))*32^3)+(IFERROR(VLOOKUP(MID($A46, 13, 1),'DO NOT DELETE THIS SHEET'!$A$1:$B$32,2,0),VLOOKUP(VALUE(MID($A46, 13, 1)),'DO NOT DELETE THIS SHEET'!$A$1:$B$32,2,0))*32^2)+(IFERROR(VLOOKUP(MID($A46, 14, 1),'DO NOT DELETE THIS SHEET'!$A$1:$B$32,2,0),VLOOKUP(VALUE(MID($A46, 14, 1)),'DO NOT DELETE THIS SHEET'!$A$1:$B$32,2,0))*32)+(IFERROR(VLOOKUP(MID($A46, 15, 1),'DO NOT DELETE THIS SHEET'!$A$1:$B$32,2,0),VLOOKUP(VALUE(MID($A46, 15, 1)),'DO NOT DELETE THIS SHEET'!$A$1:$B$32,2,0)))</f>
        <v>#VALUE!</v>
      </c>
      <c r="I46" s="7" t="str">
        <f t="shared" si="9"/>
        <v/>
      </c>
      <c r="J46" s="15">
        <f>IF(K46="USMC",DATE(YEAR(DATE(1000,1,1)+(IF(IFERROR(VALUE(MID(MID(A46,84,4),1,1)),MID(MID(A46,84,4),1,1))=0,0,IFERROR(VLOOKUP(VALUE(MID(MID(A46,84,4),1,1)),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0)*POWER(32,0)))-1))-1900,MONTH(DATE(1000,1,1)+(IF(IFERROR(VALUE(MID(MID(A46,84,4),1,1)),MID(MID(A46,84,4),1,1))=0,0,IFERROR(VLOOKUP(VALUE(MID(MID(A46,84,4),1,1)),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0)*POWER(32,0)))-1)),DAY(DATE(1000,1,1)+(IF(IFERROR(VALUE(MID(MID(A46,84,4),1,1)),MID(MID(A46,84,4),1,1))=0,0,IFERROR(VLOOKUP(VALUE(MID(MID(A46,84,4),1,1)),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0)*POWER(32,0)))-1))),DATE(2999,1,1))</f>
        <v>401404</v>
      </c>
      <c r="K46" s="28" t="str">
        <f t="shared" si="10"/>
        <v>Other</v>
      </c>
    </row>
    <row r="47" spans="1:32" ht="12" customHeight="1">
      <c r="A47" s="7"/>
      <c r="B47" s="7" t="str">
        <f t="shared" si="4"/>
        <v>No Card</v>
      </c>
      <c r="C47" s="7" t="str">
        <f>IF(COUNTIF(MasterRoster!$F$5:$F$1001, H47)&gt;0, "Yes", "No")</f>
        <v>No</v>
      </c>
      <c r="D47" s="16" t="str">
        <f t="shared" ca="1" si="5"/>
        <v>Error</v>
      </c>
      <c r="E47" s="7" t="str">
        <f t="shared" si="6"/>
        <v/>
      </c>
      <c r="F47" s="7" t="str">
        <f t="shared" si="7"/>
        <v/>
      </c>
      <c r="G47" s="7" t="str">
        <f t="shared" si="8"/>
        <v>N/A</v>
      </c>
      <c r="H47" s="28" t="e">
        <f>(IFERROR(VLOOKUP(MID($A47,9,1),'DO NOT DELETE THIS SHEET'!$A$1:$B$32,2,0),VLOOKUP(VALUE(MID($A47,9,1)),'DO NOT DELETE THIS SHEET'!$A$1:$B$32,2,0))*32^6)+(IFERROR(VLOOKUP(MID($A47, 10, 1),'DO NOT DELETE THIS SHEET'!$A$1:$B$32,2,0),VLOOKUP(VALUE(MID($A47, 10, 1)),'DO NOT DELETE THIS SHEET'!$A$1:$B$32,2,0))*32^5)+(IFERROR(VLOOKUP(MID($A47, 11, 1),'DO NOT DELETE THIS SHEET'!$A$1:$B$32,2,0),VLOOKUP(VALUE(MID($A47, 11, 1)),'DO NOT DELETE THIS SHEET'!$A$1:$B$32,2,0))*32^4)+(IFERROR(VLOOKUP(MID($A47, 12, 1),'DO NOT DELETE THIS SHEET'!$A$1:$B$32,2,0),VLOOKUP(VALUE(MID($A47, 12, 1)),'DO NOT DELETE THIS SHEET'!$A$1:$B$32,2,0))*32^3)+(IFERROR(VLOOKUP(MID($A47, 13, 1),'DO NOT DELETE THIS SHEET'!$A$1:$B$32,2,0),VLOOKUP(VALUE(MID($A47, 13, 1)),'DO NOT DELETE THIS SHEET'!$A$1:$B$32,2,0))*32^2)+(IFERROR(VLOOKUP(MID($A47, 14, 1),'DO NOT DELETE THIS SHEET'!$A$1:$B$32,2,0),VLOOKUP(VALUE(MID($A47, 14, 1)),'DO NOT DELETE THIS SHEET'!$A$1:$B$32,2,0))*32)+(IFERROR(VLOOKUP(MID($A47, 15, 1),'DO NOT DELETE THIS SHEET'!$A$1:$B$32,2,0),VLOOKUP(VALUE(MID($A47, 15, 1)),'DO NOT DELETE THIS SHEET'!$A$1:$B$32,2,0)))</f>
        <v>#VALUE!</v>
      </c>
      <c r="I47" s="7" t="str">
        <f t="shared" si="9"/>
        <v/>
      </c>
      <c r="J47" s="15">
        <f>IF(K47="USMC",DATE(YEAR(DATE(1000,1,1)+(IF(IFERROR(VALUE(MID(MID(A47,84,4),1,1)),MID(MID(A47,84,4),1,1))=0,0,IFERROR(VLOOKUP(VALUE(MID(MID(A47,84,4),1,1)),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0)*POWER(32,0)))-1))-1900,MONTH(DATE(1000,1,1)+(IF(IFERROR(VALUE(MID(MID(A47,84,4),1,1)),MID(MID(A47,84,4),1,1))=0,0,IFERROR(VLOOKUP(VALUE(MID(MID(A47,84,4),1,1)),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0)*POWER(32,0)))-1)),DAY(DATE(1000,1,1)+(IF(IFERROR(VALUE(MID(MID(A47,84,4),1,1)),MID(MID(A47,84,4),1,1))=0,0,IFERROR(VLOOKUP(VALUE(MID(MID(A47,84,4),1,1)),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0)*POWER(32,0)))-1))),DATE(2999,1,1))</f>
        <v>401404</v>
      </c>
      <c r="K47" s="28" t="str">
        <f t="shared" si="10"/>
        <v>Other</v>
      </c>
    </row>
    <row r="48" spans="1:32" ht="12" customHeight="1">
      <c r="A48" s="7"/>
      <c r="B48" s="7" t="str">
        <f t="shared" si="4"/>
        <v>No Card</v>
      </c>
      <c r="C48" s="7" t="str">
        <f>IF(COUNTIF(MasterRoster!$F$5:$F$1001, H48)&gt;0, "Yes", "No")</f>
        <v>No</v>
      </c>
      <c r="D48" s="16" t="str">
        <f t="shared" ca="1" si="5"/>
        <v>Error</v>
      </c>
      <c r="E48" s="7" t="str">
        <f t="shared" si="6"/>
        <v/>
      </c>
      <c r="F48" s="7" t="str">
        <f t="shared" si="7"/>
        <v/>
      </c>
      <c r="G48" s="7" t="str">
        <f t="shared" si="8"/>
        <v>N/A</v>
      </c>
      <c r="H48" s="28" t="e">
        <f>(IFERROR(VLOOKUP(MID($A48,9,1),'DO NOT DELETE THIS SHEET'!$A$1:$B$32,2,0),VLOOKUP(VALUE(MID($A48,9,1)),'DO NOT DELETE THIS SHEET'!$A$1:$B$32,2,0))*32^6)+(IFERROR(VLOOKUP(MID($A48, 10, 1),'DO NOT DELETE THIS SHEET'!$A$1:$B$32,2,0),VLOOKUP(VALUE(MID($A48, 10, 1)),'DO NOT DELETE THIS SHEET'!$A$1:$B$32,2,0))*32^5)+(IFERROR(VLOOKUP(MID($A48, 11, 1),'DO NOT DELETE THIS SHEET'!$A$1:$B$32,2,0),VLOOKUP(VALUE(MID($A48, 11, 1)),'DO NOT DELETE THIS SHEET'!$A$1:$B$32,2,0))*32^4)+(IFERROR(VLOOKUP(MID($A48, 12, 1),'DO NOT DELETE THIS SHEET'!$A$1:$B$32,2,0),VLOOKUP(VALUE(MID($A48, 12, 1)),'DO NOT DELETE THIS SHEET'!$A$1:$B$32,2,0))*32^3)+(IFERROR(VLOOKUP(MID($A48, 13, 1),'DO NOT DELETE THIS SHEET'!$A$1:$B$32,2,0),VLOOKUP(VALUE(MID($A48, 13, 1)),'DO NOT DELETE THIS SHEET'!$A$1:$B$32,2,0))*32^2)+(IFERROR(VLOOKUP(MID($A48, 14, 1),'DO NOT DELETE THIS SHEET'!$A$1:$B$32,2,0),VLOOKUP(VALUE(MID($A48, 14, 1)),'DO NOT DELETE THIS SHEET'!$A$1:$B$32,2,0))*32)+(IFERROR(VLOOKUP(MID($A48, 15, 1),'DO NOT DELETE THIS SHEET'!$A$1:$B$32,2,0),VLOOKUP(VALUE(MID($A48, 15, 1)),'DO NOT DELETE THIS SHEET'!$A$1:$B$32,2,0)))</f>
        <v>#VALUE!</v>
      </c>
      <c r="I48" s="7" t="str">
        <f t="shared" si="9"/>
        <v/>
      </c>
      <c r="J48" s="15">
        <f>IF(K48="USMC",DATE(YEAR(DATE(1000,1,1)+(IF(IFERROR(VALUE(MID(MID(A48,84,4),1,1)),MID(MID(A48,84,4),1,1))=0,0,IFERROR(VLOOKUP(VALUE(MID(MID(A48,84,4),1,1)),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0)*POWER(32,0)))-1))-1900,MONTH(DATE(1000,1,1)+(IF(IFERROR(VALUE(MID(MID(A48,84,4),1,1)),MID(MID(A48,84,4),1,1))=0,0,IFERROR(VLOOKUP(VALUE(MID(MID(A48,84,4),1,1)),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0)*POWER(32,0)))-1)),DAY(DATE(1000,1,1)+(IF(IFERROR(VALUE(MID(MID(A48,84,4),1,1)),MID(MID(A48,84,4),1,1))=0,0,IFERROR(VLOOKUP(VALUE(MID(MID(A48,84,4),1,1)),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0)*POWER(32,0)))-1))),DATE(2999,1,1))</f>
        <v>401404</v>
      </c>
      <c r="K48" s="28" t="str">
        <f t="shared" si="10"/>
        <v>Other</v>
      </c>
    </row>
    <row r="49" spans="1:11" ht="12" customHeight="1">
      <c r="A49" s="7"/>
      <c r="B49" s="7" t="str">
        <f t="shared" si="4"/>
        <v>No Card</v>
      </c>
      <c r="C49" s="7" t="str">
        <f>IF(COUNTIF(MasterRoster!$F$5:$F$1001, H49)&gt;0, "Yes", "No")</f>
        <v>No</v>
      </c>
      <c r="D49" s="16" t="str">
        <f t="shared" ca="1" si="5"/>
        <v>Error</v>
      </c>
      <c r="E49" s="7" t="str">
        <f t="shared" si="6"/>
        <v/>
      </c>
      <c r="F49" s="7" t="str">
        <f t="shared" si="7"/>
        <v/>
      </c>
      <c r="G49" s="7" t="str">
        <f t="shared" si="8"/>
        <v>N/A</v>
      </c>
      <c r="H49" s="28" t="e">
        <f>(IFERROR(VLOOKUP(MID($A49,9,1),'DO NOT DELETE THIS SHEET'!$A$1:$B$32,2,0),VLOOKUP(VALUE(MID($A49,9,1)),'DO NOT DELETE THIS SHEET'!$A$1:$B$32,2,0))*32^6)+(IFERROR(VLOOKUP(MID($A49, 10, 1),'DO NOT DELETE THIS SHEET'!$A$1:$B$32,2,0),VLOOKUP(VALUE(MID($A49, 10, 1)),'DO NOT DELETE THIS SHEET'!$A$1:$B$32,2,0))*32^5)+(IFERROR(VLOOKUP(MID($A49, 11, 1),'DO NOT DELETE THIS SHEET'!$A$1:$B$32,2,0),VLOOKUP(VALUE(MID($A49, 11, 1)),'DO NOT DELETE THIS SHEET'!$A$1:$B$32,2,0))*32^4)+(IFERROR(VLOOKUP(MID($A49, 12, 1),'DO NOT DELETE THIS SHEET'!$A$1:$B$32,2,0),VLOOKUP(VALUE(MID($A49, 12, 1)),'DO NOT DELETE THIS SHEET'!$A$1:$B$32,2,0))*32^3)+(IFERROR(VLOOKUP(MID($A49, 13, 1),'DO NOT DELETE THIS SHEET'!$A$1:$B$32,2,0),VLOOKUP(VALUE(MID($A49, 13, 1)),'DO NOT DELETE THIS SHEET'!$A$1:$B$32,2,0))*32^2)+(IFERROR(VLOOKUP(MID($A49, 14, 1),'DO NOT DELETE THIS SHEET'!$A$1:$B$32,2,0),VLOOKUP(VALUE(MID($A49, 14, 1)),'DO NOT DELETE THIS SHEET'!$A$1:$B$32,2,0))*32)+(IFERROR(VLOOKUP(MID($A49, 15, 1),'DO NOT DELETE THIS SHEET'!$A$1:$B$32,2,0),VLOOKUP(VALUE(MID($A49, 15, 1)),'DO NOT DELETE THIS SHEET'!$A$1:$B$32,2,0)))</f>
        <v>#VALUE!</v>
      </c>
      <c r="I49" s="7" t="str">
        <f t="shared" si="9"/>
        <v/>
      </c>
      <c r="J49" s="15">
        <f>IF(K49="USMC",DATE(YEAR(DATE(1000,1,1)+(IF(IFERROR(VALUE(MID(MID(A49,84,4),1,1)),MID(MID(A49,84,4),1,1))=0,0,IFERROR(VLOOKUP(VALUE(MID(MID(A49,84,4),1,1)),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0)*POWER(32,0)))-1))-1900,MONTH(DATE(1000,1,1)+(IF(IFERROR(VALUE(MID(MID(A49,84,4),1,1)),MID(MID(A49,84,4),1,1))=0,0,IFERROR(VLOOKUP(VALUE(MID(MID(A49,84,4),1,1)),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0)*POWER(32,0)))-1)),DAY(DATE(1000,1,1)+(IF(IFERROR(VALUE(MID(MID(A49,84,4),1,1)),MID(MID(A49,84,4),1,1))=0,0,IFERROR(VLOOKUP(VALUE(MID(MID(A49,84,4),1,1)),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0)*POWER(32,0)))-1))),DATE(2999,1,1))</f>
        <v>401404</v>
      </c>
      <c r="K49" s="28" t="str">
        <f t="shared" si="10"/>
        <v>Other</v>
      </c>
    </row>
    <row r="50" spans="1:11" ht="12" customHeight="1">
      <c r="A50" s="7"/>
      <c r="B50" s="7" t="str">
        <f t="shared" si="4"/>
        <v>No Card</v>
      </c>
      <c r="C50" s="7" t="str">
        <f>IF(COUNTIF(MasterRoster!$F$5:$F$1001, H50)&gt;0, "Yes", "No")</f>
        <v>No</v>
      </c>
      <c r="D50" s="16" t="str">
        <f t="shared" ca="1" si="5"/>
        <v>Error</v>
      </c>
      <c r="E50" s="7" t="str">
        <f t="shared" si="6"/>
        <v/>
      </c>
      <c r="F50" s="7" t="str">
        <f t="shared" si="7"/>
        <v/>
      </c>
      <c r="G50" s="7" t="str">
        <f t="shared" si="8"/>
        <v>N/A</v>
      </c>
      <c r="H50" s="28" t="e">
        <f>(IFERROR(VLOOKUP(MID($A50,9,1),'DO NOT DELETE THIS SHEET'!$A$1:$B$32,2,0),VLOOKUP(VALUE(MID($A50,9,1)),'DO NOT DELETE THIS SHEET'!$A$1:$B$32,2,0))*32^6)+(IFERROR(VLOOKUP(MID($A50, 10, 1),'DO NOT DELETE THIS SHEET'!$A$1:$B$32,2,0),VLOOKUP(VALUE(MID($A50, 10, 1)),'DO NOT DELETE THIS SHEET'!$A$1:$B$32,2,0))*32^5)+(IFERROR(VLOOKUP(MID($A50, 11, 1),'DO NOT DELETE THIS SHEET'!$A$1:$B$32,2,0),VLOOKUP(VALUE(MID($A50, 11, 1)),'DO NOT DELETE THIS SHEET'!$A$1:$B$32,2,0))*32^4)+(IFERROR(VLOOKUP(MID($A50, 12, 1),'DO NOT DELETE THIS SHEET'!$A$1:$B$32,2,0),VLOOKUP(VALUE(MID($A50, 12, 1)),'DO NOT DELETE THIS SHEET'!$A$1:$B$32,2,0))*32^3)+(IFERROR(VLOOKUP(MID($A50, 13, 1),'DO NOT DELETE THIS SHEET'!$A$1:$B$32,2,0),VLOOKUP(VALUE(MID($A50, 13, 1)),'DO NOT DELETE THIS SHEET'!$A$1:$B$32,2,0))*32^2)+(IFERROR(VLOOKUP(MID($A50, 14, 1),'DO NOT DELETE THIS SHEET'!$A$1:$B$32,2,0),VLOOKUP(VALUE(MID($A50, 14, 1)),'DO NOT DELETE THIS SHEET'!$A$1:$B$32,2,0))*32)+(IFERROR(VLOOKUP(MID($A50, 15, 1),'DO NOT DELETE THIS SHEET'!$A$1:$B$32,2,0),VLOOKUP(VALUE(MID($A50, 15, 1)),'DO NOT DELETE THIS SHEET'!$A$1:$B$32,2,0)))</f>
        <v>#VALUE!</v>
      </c>
      <c r="I50" s="7" t="str">
        <f t="shared" si="9"/>
        <v/>
      </c>
      <c r="J50" s="15">
        <f>IF(K50="USMC",DATE(YEAR(DATE(1000,1,1)+(IF(IFERROR(VALUE(MID(MID(A50,84,4),1,1)),MID(MID(A50,84,4),1,1))=0,0,IFERROR(VLOOKUP(VALUE(MID(MID(A50,84,4),1,1)),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0)*POWER(32,0)))-1))-1900,MONTH(DATE(1000,1,1)+(IF(IFERROR(VALUE(MID(MID(A50,84,4),1,1)),MID(MID(A50,84,4),1,1))=0,0,IFERROR(VLOOKUP(VALUE(MID(MID(A50,84,4),1,1)),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0)*POWER(32,0)))-1)),DAY(DATE(1000,1,1)+(IF(IFERROR(VALUE(MID(MID(A50,84,4),1,1)),MID(MID(A50,84,4),1,1))=0,0,IFERROR(VLOOKUP(VALUE(MID(MID(A50,84,4),1,1)),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0)*POWER(32,0)))-1))),DATE(2999,1,1))</f>
        <v>401404</v>
      </c>
      <c r="K50" s="28" t="str">
        <f t="shared" si="10"/>
        <v>Other</v>
      </c>
    </row>
    <row r="51" spans="1:11" ht="12" customHeight="1">
      <c r="A51" s="7"/>
      <c r="B51" s="7" t="str">
        <f t="shared" si="4"/>
        <v>No Card</v>
      </c>
      <c r="C51" s="7" t="str">
        <f>IF(COUNTIF(MasterRoster!$F$5:$F$1001, H51)&gt;0, "Yes", "No")</f>
        <v>No</v>
      </c>
      <c r="D51" s="16" t="str">
        <f t="shared" ca="1" si="5"/>
        <v>Error</v>
      </c>
      <c r="E51" s="7" t="str">
        <f t="shared" si="6"/>
        <v/>
      </c>
      <c r="F51" s="7" t="str">
        <f t="shared" si="7"/>
        <v/>
      </c>
      <c r="G51" s="7" t="str">
        <f t="shared" si="8"/>
        <v>N/A</v>
      </c>
      <c r="H51" s="28" t="e">
        <f>(IFERROR(VLOOKUP(MID($A51,9,1),'DO NOT DELETE THIS SHEET'!$A$1:$B$32,2,0),VLOOKUP(VALUE(MID($A51,9,1)),'DO NOT DELETE THIS SHEET'!$A$1:$B$32,2,0))*32^6)+(IFERROR(VLOOKUP(MID($A51, 10, 1),'DO NOT DELETE THIS SHEET'!$A$1:$B$32,2,0),VLOOKUP(VALUE(MID($A51, 10, 1)),'DO NOT DELETE THIS SHEET'!$A$1:$B$32,2,0))*32^5)+(IFERROR(VLOOKUP(MID($A51, 11, 1),'DO NOT DELETE THIS SHEET'!$A$1:$B$32,2,0),VLOOKUP(VALUE(MID($A51, 11, 1)),'DO NOT DELETE THIS SHEET'!$A$1:$B$32,2,0))*32^4)+(IFERROR(VLOOKUP(MID($A51, 12, 1),'DO NOT DELETE THIS SHEET'!$A$1:$B$32,2,0),VLOOKUP(VALUE(MID($A51, 12, 1)),'DO NOT DELETE THIS SHEET'!$A$1:$B$32,2,0))*32^3)+(IFERROR(VLOOKUP(MID($A51, 13, 1),'DO NOT DELETE THIS SHEET'!$A$1:$B$32,2,0),VLOOKUP(VALUE(MID($A51, 13, 1)),'DO NOT DELETE THIS SHEET'!$A$1:$B$32,2,0))*32^2)+(IFERROR(VLOOKUP(MID($A51, 14, 1),'DO NOT DELETE THIS SHEET'!$A$1:$B$32,2,0),VLOOKUP(VALUE(MID($A51, 14, 1)),'DO NOT DELETE THIS SHEET'!$A$1:$B$32,2,0))*32)+(IFERROR(VLOOKUP(MID($A51, 15, 1),'DO NOT DELETE THIS SHEET'!$A$1:$B$32,2,0),VLOOKUP(VALUE(MID($A51, 15, 1)),'DO NOT DELETE THIS SHEET'!$A$1:$B$32,2,0)))</f>
        <v>#VALUE!</v>
      </c>
      <c r="I51" s="7" t="str">
        <f t="shared" si="9"/>
        <v/>
      </c>
      <c r="J51" s="15">
        <f>IF(K51="USMC",DATE(YEAR(DATE(1000,1,1)+(IF(IFERROR(VALUE(MID(MID(A51,84,4),1,1)),MID(MID(A51,84,4),1,1))=0,0,IFERROR(VLOOKUP(VALUE(MID(MID(A51,84,4),1,1)),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0)*POWER(32,0)))-1))-1900,MONTH(DATE(1000,1,1)+(IF(IFERROR(VALUE(MID(MID(A51,84,4),1,1)),MID(MID(A51,84,4),1,1))=0,0,IFERROR(VLOOKUP(VALUE(MID(MID(A51,84,4),1,1)),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0)*POWER(32,0)))-1)),DAY(DATE(1000,1,1)+(IF(IFERROR(VALUE(MID(MID(A51,84,4),1,1)),MID(MID(A51,84,4),1,1))=0,0,IFERROR(VLOOKUP(VALUE(MID(MID(A51,84,4),1,1)),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0)*POWER(32,0)))-1))),DATE(2999,1,1))</f>
        <v>401404</v>
      </c>
      <c r="K51" s="28" t="str">
        <f t="shared" si="10"/>
        <v>Other</v>
      </c>
    </row>
    <row r="52" spans="1:11" ht="12" customHeight="1">
      <c r="A52" s="7"/>
      <c r="B52" s="7" t="str">
        <f t="shared" si="4"/>
        <v>No Card</v>
      </c>
      <c r="C52" s="7" t="str">
        <f>IF(COUNTIF(MasterRoster!$F$5:$F$1001, H52)&gt;0, "Yes", "No")</f>
        <v>No</v>
      </c>
      <c r="D52" s="16" t="str">
        <f t="shared" ca="1" si="5"/>
        <v>Error</v>
      </c>
      <c r="E52" s="7" t="str">
        <f t="shared" si="6"/>
        <v/>
      </c>
      <c r="F52" s="7" t="str">
        <f t="shared" si="7"/>
        <v/>
      </c>
      <c r="G52" s="7" t="str">
        <f t="shared" si="8"/>
        <v>N/A</v>
      </c>
      <c r="H52" s="28" t="e">
        <f>(IFERROR(VLOOKUP(MID($A52,9,1),'DO NOT DELETE THIS SHEET'!$A$1:$B$32,2,0),VLOOKUP(VALUE(MID($A52,9,1)),'DO NOT DELETE THIS SHEET'!$A$1:$B$32,2,0))*32^6)+(IFERROR(VLOOKUP(MID($A52, 10, 1),'DO NOT DELETE THIS SHEET'!$A$1:$B$32,2,0),VLOOKUP(VALUE(MID($A52, 10, 1)),'DO NOT DELETE THIS SHEET'!$A$1:$B$32,2,0))*32^5)+(IFERROR(VLOOKUP(MID($A52, 11, 1),'DO NOT DELETE THIS SHEET'!$A$1:$B$32,2,0),VLOOKUP(VALUE(MID($A52, 11, 1)),'DO NOT DELETE THIS SHEET'!$A$1:$B$32,2,0))*32^4)+(IFERROR(VLOOKUP(MID($A52, 12, 1),'DO NOT DELETE THIS SHEET'!$A$1:$B$32,2,0),VLOOKUP(VALUE(MID($A52, 12, 1)),'DO NOT DELETE THIS SHEET'!$A$1:$B$32,2,0))*32^3)+(IFERROR(VLOOKUP(MID($A52, 13, 1),'DO NOT DELETE THIS SHEET'!$A$1:$B$32,2,0),VLOOKUP(VALUE(MID($A52, 13, 1)),'DO NOT DELETE THIS SHEET'!$A$1:$B$32,2,0))*32^2)+(IFERROR(VLOOKUP(MID($A52, 14, 1),'DO NOT DELETE THIS SHEET'!$A$1:$B$32,2,0),VLOOKUP(VALUE(MID($A52, 14, 1)),'DO NOT DELETE THIS SHEET'!$A$1:$B$32,2,0))*32)+(IFERROR(VLOOKUP(MID($A52, 15, 1),'DO NOT DELETE THIS SHEET'!$A$1:$B$32,2,0),VLOOKUP(VALUE(MID($A52, 15, 1)),'DO NOT DELETE THIS SHEET'!$A$1:$B$32,2,0)))</f>
        <v>#VALUE!</v>
      </c>
      <c r="I52" s="7" t="str">
        <f t="shared" si="9"/>
        <v/>
      </c>
      <c r="J52" s="15">
        <f>IF(K52="USMC",DATE(YEAR(DATE(1000,1,1)+(IF(IFERROR(VALUE(MID(MID(A52,84,4),1,1)),MID(MID(A52,84,4),1,1))=0,0,IFERROR(VLOOKUP(VALUE(MID(MID(A52,84,4),1,1)),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0)*POWER(32,0)))-1))-1900,MONTH(DATE(1000,1,1)+(IF(IFERROR(VALUE(MID(MID(A52,84,4),1,1)),MID(MID(A52,84,4),1,1))=0,0,IFERROR(VLOOKUP(VALUE(MID(MID(A52,84,4),1,1)),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0)*POWER(32,0)))-1)),DAY(DATE(1000,1,1)+(IF(IFERROR(VALUE(MID(MID(A52,84,4),1,1)),MID(MID(A52,84,4),1,1))=0,0,IFERROR(VLOOKUP(VALUE(MID(MID(A52,84,4),1,1)),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0)*POWER(32,0)))-1))),DATE(2999,1,1))</f>
        <v>401404</v>
      </c>
      <c r="K52" s="28" t="str">
        <f t="shared" si="10"/>
        <v>Other</v>
      </c>
    </row>
    <row r="53" spans="1:11" ht="12" customHeight="1">
      <c r="A53" s="7"/>
      <c r="B53" s="7" t="str">
        <f t="shared" si="4"/>
        <v>No Card</v>
      </c>
      <c r="C53" s="7" t="str">
        <f>IF(COUNTIF(MasterRoster!$F$5:$F$1001, H53)&gt;0, "Yes", "No")</f>
        <v>No</v>
      </c>
      <c r="D53" s="16" t="str">
        <f t="shared" ca="1" si="5"/>
        <v>Error</v>
      </c>
      <c r="E53" s="7" t="str">
        <f t="shared" si="6"/>
        <v/>
      </c>
      <c r="F53" s="7" t="str">
        <f t="shared" si="7"/>
        <v/>
      </c>
      <c r="G53" s="7" t="str">
        <f t="shared" si="8"/>
        <v>N/A</v>
      </c>
      <c r="H53" s="28" t="e">
        <f>(IFERROR(VLOOKUP(MID($A53,9,1),'DO NOT DELETE THIS SHEET'!$A$1:$B$32,2,0),VLOOKUP(VALUE(MID($A53,9,1)),'DO NOT DELETE THIS SHEET'!$A$1:$B$32,2,0))*32^6)+(IFERROR(VLOOKUP(MID($A53, 10, 1),'DO NOT DELETE THIS SHEET'!$A$1:$B$32,2,0),VLOOKUP(VALUE(MID($A53, 10, 1)),'DO NOT DELETE THIS SHEET'!$A$1:$B$32,2,0))*32^5)+(IFERROR(VLOOKUP(MID($A53, 11, 1),'DO NOT DELETE THIS SHEET'!$A$1:$B$32,2,0),VLOOKUP(VALUE(MID($A53, 11, 1)),'DO NOT DELETE THIS SHEET'!$A$1:$B$32,2,0))*32^4)+(IFERROR(VLOOKUP(MID($A53, 12, 1),'DO NOT DELETE THIS SHEET'!$A$1:$B$32,2,0),VLOOKUP(VALUE(MID($A53, 12, 1)),'DO NOT DELETE THIS SHEET'!$A$1:$B$32,2,0))*32^3)+(IFERROR(VLOOKUP(MID($A53, 13, 1),'DO NOT DELETE THIS SHEET'!$A$1:$B$32,2,0),VLOOKUP(VALUE(MID($A53, 13, 1)),'DO NOT DELETE THIS SHEET'!$A$1:$B$32,2,0))*32^2)+(IFERROR(VLOOKUP(MID($A53, 14, 1),'DO NOT DELETE THIS SHEET'!$A$1:$B$32,2,0),VLOOKUP(VALUE(MID($A53, 14, 1)),'DO NOT DELETE THIS SHEET'!$A$1:$B$32,2,0))*32)+(IFERROR(VLOOKUP(MID($A53, 15, 1),'DO NOT DELETE THIS SHEET'!$A$1:$B$32,2,0),VLOOKUP(VALUE(MID($A53, 15, 1)),'DO NOT DELETE THIS SHEET'!$A$1:$B$32,2,0)))</f>
        <v>#VALUE!</v>
      </c>
      <c r="I53" s="7" t="str">
        <f t="shared" si="9"/>
        <v/>
      </c>
      <c r="J53" s="15">
        <f>IF(K53="USMC",DATE(YEAR(DATE(1000,1,1)+(IF(IFERROR(VALUE(MID(MID(A53,84,4),1,1)),MID(MID(A53,84,4),1,1))=0,0,IFERROR(VLOOKUP(VALUE(MID(MID(A53,84,4),1,1)),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0)*POWER(32,0)))-1))-1900,MONTH(DATE(1000,1,1)+(IF(IFERROR(VALUE(MID(MID(A53,84,4),1,1)),MID(MID(A53,84,4),1,1))=0,0,IFERROR(VLOOKUP(VALUE(MID(MID(A53,84,4),1,1)),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0)*POWER(32,0)))-1)),DAY(DATE(1000,1,1)+(IF(IFERROR(VALUE(MID(MID(A53,84,4),1,1)),MID(MID(A53,84,4),1,1))=0,0,IFERROR(VLOOKUP(VALUE(MID(MID(A53,84,4),1,1)),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0)*POWER(32,0)))-1))),DATE(2999,1,1))</f>
        <v>401404</v>
      </c>
      <c r="K53" s="28" t="str">
        <f t="shared" si="10"/>
        <v>Other</v>
      </c>
    </row>
    <row r="54" spans="1:11" ht="12" customHeight="1">
      <c r="A54" s="7"/>
      <c r="B54" s="7" t="str">
        <f t="shared" si="4"/>
        <v>No Card</v>
      </c>
      <c r="C54" s="7" t="str">
        <f>IF(COUNTIF(MasterRoster!$F$5:$F$1001, H54)&gt;0, "Yes", "No")</f>
        <v>No</v>
      </c>
      <c r="D54" s="16" t="str">
        <f t="shared" ca="1" si="5"/>
        <v>Error</v>
      </c>
      <c r="E54" s="7" t="str">
        <f t="shared" si="6"/>
        <v/>
      </c>
      <c r="F54" s="7" t="str">
        <f t="shared" si="7"/>
        <v/>
      </c>
      <c r="G54" s="7" t="str">
        <f t="shared" si="8"/>
        <v>N/A</v>
      </c>
      <c r="H54" s="28" t="e">
        <f>(IFERROR(VLOOKUP(MID($A54,9,1),'DO NOT DELETE THIS SHEET'!$A$1:$B$32,2,0),VLOOKUP(VALUE(MID($A54,9,1)),'DO NOT DELETE THIS SHEET'!$A$1:$B$32,2,0))*32^6)+(IFERROR(VLOOKUP(MID($A54, 10, 1),'DO NOT DELETE THIS SHEET'!$A$1:$B$32,2,0),VLOOKUP(VALUE(MID($A54, 10, 1)),'DO NOT DELETE THIS SHEET'!$A$1:$B$32,2,0))*32^5)+(IFERROR(VLOOKUP(MID($A54, 11, 1),'DO NOT DELETE THIS SHEET'!$A$1:$B$32,2,0),VLOOKUP(VALUE(MID($A54, 11, 1)),'DO NOT DELETE THIS SHEET'!$A$1:$B$32,2,0))*32^4)+(IFERROR(VLOOKUP(MID($A54, 12, 1),'DO NOT DELETE THIS SHEET'!$A$1:$B$32,2,0),VLOOKUP(VALUE(MID($A54, 12, 1)),'DO NOT DELETE THIS SHEET'!$A$1:$B$32,2,0))*32^3)+(IFERROR(VLOOKUP(MID($A54, 13, 1),'DO NOT DELETE THIS SHEET'!$A$1:$B$32,2,0),VLOOKUP(VALUE(MID($A54, 13, 1)),'DO NOT DELETE THIS SHEET'!$A$1:$B$32,2,0))*32^2)+(IFERROR(VLOOKUP(MID($A54, 14, 1),'DO NOT DELETE THIS SHEET'!$A$1:$B$32,2,0),VLOOKUP(VALUE(MID($A54, 14, 1)),'DO NOT DELETE THIS SHEET'!$A$1:$B$32,2,0))*32)+(IFERROR(VLOOKUP(MID($A54, 15, 1),'DO NOT DELETE THIS SHEET'!$A$1:$B$32,2,0),VLOOKUP(VALUE(MID($A54, 15, 1)),'DO NOT DELETE THIS SHEET'!$A$1:$B$32,2,0)))</f>
        <v>#VALUE!</v>
      </c>
      <c r="I54" s="7" t="str">
        <f t="shared" si="9"/>
        <v/>
      </c>
      <c r="J54" s="15">
        <f>IF(K54="USMC",DATE(YEAR(DATE(1000,1,1)+(IF(IFERROR(VALUE(MID(MID(A54,84,4),1,1)),MID(MID(A54,84,4),1,1))=0,0,IFERROR(VLOOKUP(VALUE(MID(MID(A54,84,4),1,1)),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0)*POWER(32,0)))-1))-1900,MONTH(DATE(1000,1,1)+(IF(IFERROR(VALUE(MID(MID(A54,84,4),1,1)),MID(MID(A54,84,4),1,1))=0,0,IFERROR(VLOOKUP(VALUE(MID(MID(A54,84,4),1,1)),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0)*POWER(32,0)))-1)),DAY(DATE(1000,1,1)+(IF(IFERROR(VALUE(MID(MID(A54,84,4),1,1)),MID(MID(A54,84,4),1,1))=0,0,IFERROR(VLOOKUP(VALUE(MID(MID(A54,84,4),1,1)),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0)*POWER(32,0)))-1))),DATE(2999,1,1))</f>
        <v>401404</v>
      </c>
      <c r="K54" s="28" t="str">
        <f t="shared" si="10"/>
        <v>Other</v>
      </c>
    </row>
    <row r="55" spans="1:11" ht="12" customHeight="1">
      <c r="A55" s="7"/>
      <c r="B55" s="7" t="str">
        <f t="shared" si="4"/>
        <v>No Card</v>
      </c>
      <c r="C55" s="7" t="str">
        <f>IF(COUNTIF(MasterRoster!$F$5:$F$1001, H55)&gt;0, "Yes", "No")</f>
        <v>No</v>
      </c>
      <c r="D55" s="16" t="str">
        <f t="shared" ca="1" si="5"/>
        <v>Error</v>
      </c>
      <c r="E55" s="7" t="str">
        <f t="shared" si="6"/>
        <v/>
      </c>
      <c r="F55" s="7" t="str">
        <f t="shared" si="7"/>
        <v/>
      </c>
      <c r="G55" s="7" t="str">
        <f t="shared" si="8"/>
        <v>N/A</v>
      </c>
      <c r="H55" s="28" t="e">
        <f>(IFERROR(VLOOKUP(MID($A55,9,1),'DO NOT DELETE THIS SHEET'!$A$1:$B$32,2,0),VLOOKUP(VALUE(MID($A55,9,1)),'DO NOT DELETE THIS SHEET'!$A$1:$B$32,2,0))*32^6)+(IFERROR(VLOOKUP(MID($A55, 10, 1),'DO NOT DELETE THIS SHEET'!$A$1:$B$32,2,0),VLOOKUP(VALUE(MID($A55, 10, 1)),'DO NOT DELETE THIS SHEET'!$A$1:$B$32,2,0))*32^5)+(IFERROR(VLOOKUP(MID($A55, 11, 1),'DO NOT DELETE THIS SHEET'!$A$1:$B$32,2,0),VLOOKUP(VALUE(MID($A55, 11, 1)),'DO NOT DELETE THIS SHEET'!$A$1:$B$32,2,0))*32^4)+(IFERROR(VLOOKUP(MID($A55, 12, 1),'DO NOT DELETE THIS SHEET'!$A$1:$B$32,2,0),VLOOKUP(VALUE(MID($A55, 12, 1)),'DO NOT DELETE THIS SHEET'!$A$1:$B$32,2,0))*32^3)+(IFERROR(VLOOKUP(MID($A55, 13, 1),'DO NOT DELETE THIS SHEET'!$A$1:$B$32,2,0),VLOOKUP(VALUE(MID($A55, 13, 1)),'DO NOT DELETE THIS SHEET'!$A$1:$B$32,2,0))*32^2)+(IFERROR(VLOOKUP(MID($A55, 14, 1),'DO NOT DELETE THIS SHEET'!$A$1:$B$32,2,0),VLOOKUP(VALUE(MID($A55, 14, 1)),'DO NOT DELETE THIS SHEET'!$A$1:$B$32,2,0))*32)+(IFERROR(VLOOKUP(MID($A55, 15, 1),'DO NOT DELETE THIS SHEET'!$A$1:$B$32,2,0),VLOOKUP(VALUE(MID($A55, 15, 1)),'DO NOT DELETE THIS SHEET'!$A$1:$B$32,2,0)))</f>
        <v>#VALUE!</v>
      </c>
      <c r="I55" s="7" t="str">
        <f t="shared" si="9"/>
        <v/>
      </c>
      <c r="J55" s="15">
        <f>IF(K55="USMC",DATE(YEAR(DATE(1000,1,1)+(IF(IFERROR(VALUE(MID(MID(A55,84,4),1,1)),MID(MID(A55,84,4),1,1))=0,0,IFERROR(VLOOKUP(VALUE(MID(MID(A55,84,4),1,1)),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0)*POWER(32,0)))-1))-1900,MONTH(DATE(1000,1,1)+(IF(IFERROR(VALUE(MID(MID(A55,84,4),1,1)),MID(MID(A55,84,4),1,1))=0,0,IFERROR(VLOOKUP(VALUE(MID(MID(A55,84,4),1,1)),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0)*POWER(32,0)))-1)),DAY(DATE(1000,1,1)+(IF(IFERROR(VALUE(MID(MID(A55,84,4),1,1)),MID(MID(A55,84,4),1,1))=0,0,IFERROR(VLOOKUP(VALUE(MID(MID(A55,84,4),1,1)),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0)*POWER(32,0)))-1))),DATE(2999,1,1))</f>
        <v>401404</v>
      </c>
      <c r="K55" s="28" t="str">
        <f t="shared" si="10"/>
        <v>Other</v>
      </c>
    </row>
    <row r="56" spans="1:11" ht="12" customHeight="1">
      <c r="A56" s="7"/>
      <c r="B56" s="7" t="str">
        <f t="shared" si="4"/>
        <v>No Card</v>
      </c>
      <c r="C56" s="7" t="str">
        <f>IF(COUNTIF(MasterRoster!$F$5:$F$1001, H56)&gt;0, "Yes", "No")</f>
        <v>No</v>
      </c>
      <c r="D56" s="16" t="str">
        <f t="shared" ca="1" si="5"/>
        <v>Error</v>
      </c>
      <c r="E56" s="7" t="str">
        <f t="shared" si="6"/>
        <v/>
      </c>
      <c r="F56" s="7" t="str">
        <f t="shared" si="7"/>
        <v/>
      </c>
      <c r="G56" s="7" t="str">
        <f t="shared" si="8"/>
        <v>N/A</v>
      </c>
      <c r="H56" s="28" t="e">
        <f>(IFERROR(VLOOKUP(MID($A56,9,1),'DO NOT DELETE THIS SHEET'!$A$1:$B$32,2,0),VLOOKUP(VALUE(MID($A56,9,1)),'DO NOT DELETE THIS SHEET'!$A$1:$B$32,2,0))*32^6)+(IFERROR(VLOOKUP(MID($A56, 10, 1),'DO NOT DELETE THIS SHEET'!$A$1:$B$32,2,0),VLOOKUP(VALUE(MID($A56, 10, 1)),'DO NOT DELETE THIS SHEET'!$A$1:$B$32,2,0))*32^5)+(IFERROR(VLOOKUP(MID($A56, 11, 1),'DO NOT DELETE THIS SHEET'!$A$1:$B$32,2,0),VLOOKUP(VALUE(MID($A56, 11, 1)),'DO NOT DELETE THIS SHEET'!$A$1:$B$32,2,0))*32^4)+(IFERROR(VLOOKUP(MID($A56, 12, 1),'DO NOT DELETE THIS SHEET'!$A$1:$B$32,2,0),VLOOKUP(VALUE(MID($A56, 12, 1)),'DO NOT DELETE THIS SHEET'!$A$1:$B$32,2,0))*32^3)+(IFERROR(VLOOKUP(MID($A56, 13, 1),'DO NOT DELETE THIS SHEET'!$A$1:$B$32,2,0),VLOOKUP(VALUE(MID($A56, 13, 1)),'DO NOT DELETE THIS SHEET'!$A$1:$B$32,2,0))*32^2)+(IFERROR(VLOOKUP(MID($A56, 14, 1),'DO NOT DELETE THIS SHEET'!$A$1:$B$32,2,0),VLOOKUP(VALUE(MID($A56, 14, 1)),'DO NOT DELETE THIS SHEET'!$A$1:$B$32,2,0))*32)+(IFERROR(VLOOKUP(MID($A56, 15, 1),'DO NOT DELETE THIS SHEET'!$A$1:$B$32,2,0),VLOOKUP(VALUE(MID($A56, 15, 1)),'DO NOT DELETE THIS SHEET'!$A$1:$B$32,2,0)))</f>
        <v>#VALUE!</v>
      </c>
      <c r="I56" s="7" t="str">
        <f t="shared" si="9"/>
        <v/>
      </c>
      <c r="J56" s="15">
        <f>IF(K56="USMC",DATE(YEAR(DATE(1000,1,1)+(IF(IFERROR(VALUE(MID(MID(A56,84,4),1,1)),MID(MID(A56,84,4),1,1))=0,0,IFERROR(VLOOKUP(VALUE(MID(MID(A56,84,4),1,1)),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0)*POWER(32,0)))-1))-1900,MONTH(DATE(1000,1,1)+(IF(IFERROR(VALUE(MID(MID(A56,84,4),1,1)),MID(MID(A56,84,4),1,1))=0,0,IFERROR(VLOOKUP(VALUE(MID(MID(A56,84,4),1,1)),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0)*POWER(32,0)))-1)),DAY(DATE(1000,1,1)+(IF(IFERROR(VALUE(MID(MID(A56,84,4),1,1)),MID(MID(A56,84,4),1,1))=0,0,IFERROR(VLOOKUP(VALUE(MID(MID(A56,84,4),1,1)),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0)*POWER(32,0)))-1))),DATE(2999,1,1))</f>
        <v>401404</v>
      </c>
      <c r="K56" s="28" t="str">
        <f t="shared" si="10"/>
        <v>Other</v>
      </c>
    </row>
    <row r="57" spans="1:11" ht="12" customHeight="1">
      <c r="A57" s="7"/>
      <c r="B57" s="7" t="str">
        <f t="shared" si="4"/>
        <v>No Card</v>
      </c>
      <c r="C57" s="7" t="str">
        <f>IF(COUNTIF(MasterRoster!$F$5:$F$1001, H57)&gt;0, "Yes", "No")</f>
        <v>No</v>
      </c>
      <c r="D57" s="16" t="str">
        <f t="shared" ca="1" si="5"/>
        <v>Error</v>
      </c>
      <c r="E57" s="7" t="str">
        <f t="shared" si="6"/>
        <v/>
      </c>
      <c r="F57" s="7" t="str">
        <f t="shared" si="7"/>
        <v/>
      </c>
      <c r="G57" s="7" t="str">
        <f t="shared" si="8"/>
        <v>N/A</v>
      </c>
      <c r="H57" s="28" t="e">
        <f>(IFERROR(VLOOKUP(MID($A57,9,1),'DO NOT DELETE THIS SHEET'!$A$1:$B$32,2,0),VLOOKUP(VALUE(MID($A57,9,1)),'DO NOT DELETE THIS SHEET'!$A$1:$B$32,2,0))*32^6)+(IFERROR(VLOOKUP(MID($A57, 10, 1),'DO NOT DELETE THIS SHEET'!$A$1:$B$32,2,0),VLOOKUP(VALUE(MID($A57, 10, 1)),'DO NOT DELETE THIS SHEET'!$A$1:$B$32,2,0))*32^5)+(IFERROR(VLOOKUP(MID($A57, 11, 1),'DO NOT DELETE THIS SHEET'!$A$1:$B$32,2,0),VLOOKUP(VALUE(MID($A57, 11, 1)),'DO NOT DELETE THIS SHEET'!$A$1:$B$32,2,0))*32^4)+(IFERROR(VLOOKUP(MID($A57, 12, 1),'DO NOT DELETE THIS SHEET'!$A$1:$B$32,2,0),VLOOKUP(VALUE(MID($A57, 12, 1)),'DO NOT DELETE THIS SHEET'!$A$1:$B$32,2,0))*32^3)+(IFERROR(VLOOKUP(MID($A57, 13, 1),'DO NOT DELETE THIS SHEET'!$A$1:$B$32,2,0),VLOOKUP(VALUE(MID($A57, 13, 1)),'DO NOT DELETE THIS SHEET'!$A$1:$B$32,2,0))*32^2)+(IFERROR(VLOOKUP(MID($A57, 14, 1),'DO NOT DELETE THIS SHEET'!$A$1:$B$32,2,0),VLOOKUP(VALUE(MID($A57, 14, 1)),'DO NOT DELETE THIS SHEET'!$A$1:$B$32,2,0))*32)+(IFERROR(VLOOKUP(MID($A57, 15, 1),'DO NOT DELETE THIS SHEET'!$A$1:$B$32,2,0),VLOOKUP(VALUE(MID($A57, 15, 1)),'DO NOT DELETE THIS SHEET'!$A$1:$B$32,2,0)))</f>
        <v>#VALUE!</v>
      </c>
      <c r="I57" s="7" t="str">
        <f t="shared" si="9"/>
        <v/>
      </c>
      <c r="J57" s="15">
        <f>IF(K57="USMC",DATE(YEAR(DATE(1000,1,1)+(IF(IFERROR(VALUE(MID(MID(A57,84,4),1,1)),MID(MID(A57,84,4),1,1))=0,0,IFERROR(VLOOKUP(VALUE(MID(MID(A57,84,4),1,1)),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0)*POWER(32,0)))-1))-1900,MONTH(DATE(1000,1,1)+(IF(IFERROR(VALUE(MID(MID(A57,84,4),1,1)),MID(MID(A57,84,4),1,1))=0,0,IFERROR(VLOOKUP(VALUE(MID(MID(A57,84,4),1,1)),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0)*POWER(32,0)))-1)),DAY(DATE(1000,1,1)+(IF(IFERROR(VALUE(MID(MID(A57,84,4),1,1)),MID(MID(A57,84,4),1,1))=0,0,IFERROR(VLOOKUP(VALUE(MID(MID(A57,84,4),1,1)),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0)*POWER(32,0)))-1))),DATE(2999,1,1))</f>
        <v>401404</v>
      </c>
      <c r="K57" s="28" t="str">
        <f t="shared" si="10"/>
        <v>Other</v>
      </c>
    </row>
    <row r="58" spans="1:11" ht="12" customHeight="1">
      <c r="A58" s="7"/>
      <c r="B58" s="7" t="str">
        <f t="shared" si="4"/>
        <v>No Card</v>
      </c>
      <c r="C58" s="7" t="str">
        <f>IF(COUNTIF(MasterRoster!$F$5:$F$1001, H58)&gt;0, "Yes", "No")</f>
        <v>No</v>
      </c>
      <c r="D58" s="16" t="str">
        <f t="shared" ca="1" si="5"/>
        <v>Error</v>
      </c>
      <c r="E58" s="7" t="str">
        <f t="shared" si="6"/>
        <v/>
      </c>
      <c r="F58" s="7" t="str">
        <f t="shared" si="7"/>
        <v/>
      </c>
      <c r="G58" s="7" t="str">
        <f t="shared" si="8"/>
        <v>N/A</v>
      </c>
      <c r="H58" s="28" t="e">
        <f>(IFERROR(VLOOKUP(MID($A58,9,1),'DO NOT DELETE THIS SHEET'!$A$1:$B$32,2,0),VLOOKUP(VALUE(MID($A58,9,1)),'DO NOT DELETE THIS SHEET'!$A$1:$B$32,2,0))*32^6)+(IFERROR(VLOOKUP(MID($A58, 10, 1),'DO NOT DELETE THIS SHEET'!$A$1:$B$32,2,0),VLOOKUP(VALUE(MID($A58, 10, 1)),'DO NOT DELETE THIS SHEET'!$A$1:$B$32,2,0))*32^5)+(IFERROR(VLOOKUP(MID($A58, 11, 1),'DO NOT DELETE THIS SHEET'!$A$1:$B$32,2,0),VLOOKUP(VALUE(MID($A58, 11, 1)),'DO NOT DELETE THIS SHEET'!$A$1:$B$32,2,0))*32^4)+(IFERROR(VLOOKUP(MID($A58, 12, 1),'DO NOT DELETE THIS SHEET'!$A$1:$B$32,2,0),VLOOKUP(VALUE(MID($A58, 12, 1)),'DO NOT DELETE THIS SHEET'!$A$1:$B$32,2,0))*32^3)+(IFERROR(VLOOKUP(MID($A58, 13, 1),'DO NOT DELETE THIS SHEET'!$A$1:$B$32,2,0),VLOOKUP(VALUE(MID($A58, 13, 1)),'DO NOT DELETE THIS SHEET'!$A$1:$B$32,2,0))*32^2)+(IFERROR(VLOOKUP(MID($A58, 14, 1),'DO NOT DELETE THIS SHEET'!$A$1:$B$32,2,0),VLOOKUP(VALUE(MID($A58, 14, 1)),'DO NOT DELETE THIS SHEET'!$A$1:$B$32,2,0))*32)+(IFERROR(VLOOKUP(MID($A58, 15, 1),'DO NOT DELETE THIS SHEET'!$A$1:$B$32,2,0),VLOOKUP(VALUE(MID($A58, 15, 1)),'DO NOT DELETE THIS SHEET'!$A$1:$B$32,2,0)))</f>
        <v>#VALUE!</v>
      </c>
      <c r="I58" s="7" t="str">
        <f t="shared" si="9"/>
        <v/>
      </c>
      <c r="J58" s="15">
        <f>IF(K58="USMC",DATE(YEAR(DATE(1000,1,1)+(IF(IFERROR(VALUE(MID(MID(A58,84,4),1,1)),MID(MID(A58,84,4),1,1))=0,0,IFERROR(VLOOKUP(VALUE(MID(MID(A58,84,4),1,1)),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0)*POWER(32,0)))-1))-1900,MONTH(DATE(1000,1,1)+(IF(IFERROR(VALUE(MID(MID(A58,84,4),1,1)),MID(MID(A58,84,4),1,1))=0,0,IFERROR(VLOOKUP(VALUE(MID(MID(A58,84,4),1,1)),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0)*POWER(32,0)))-1)),DAY(DATE(1000,1,1)+(IF(IFERROR(VALUE(MID(MID(A58,84,4),1,1)),MID(MID(A58,84,4),1,1))=0,0,IFERROR(VLOOKUP(VALUE(MID(MID(A58,84,4),1,1)),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0)*POWER(32,0)))-1))),DATE(2999,1,1))</f>
        <v>401404</v>
      </c>
      <c r="K58" s="28" t="str">
        <f t="shared" si="10"/>
        <v>Other</v>
      </c>
    </row>
    <row r="59" spans="1:11" ht="12" customHeight="1">
      <c r="A59" s="7"/>
      <c r="B59" s="7" t="str">
        <f t="shared" si="4"/>
        <v>No Card</v>
      </c>
      <c r="C59" s="7" t="str">
        <f>IF(COUNTIF(MasterRoster!$F$5:$F$1001, H59)&gt;0, "Yes", "No")</f>
        <v>No</v>
      </c>
      <c r="D59" s="16" t="str">
        <f t="shared" ca="1" si="5"/>
        <v>Error</v>
      </c>
      <c r="E59" s="7" t="str">
        <f t="shared" si="6"/>
        <v/>
      </c>
      <c r="F59" s="7" t="str">
        <f t="shared" si="7"/>
        <v/>
      </c>
      <c r="G59" s="7" t="str">
        <f t="shared" si="8"/>
        <v>N/A</v>
      </c>
      <c r="H59" s="28" t="e">
        <f>(IFERROR(VLOOKUP(MID($A59,9,1),'DO NOT DELETE THIS SHEET'!$A$1:$B$32,2,0),VLOOKUP(VALUE(MID($A59,9,1)),'DO NOT DELETE THIS SHEET'!$A$1:$B$32,2,0))*32^6)+(IFERROR(VLOOKUP(MID($A59, 10, 1),'DO NOT DELETE THIS SHEET'!$A$1:$B$32,2,0),VLOOKUP(VALUE(MID($A59, 10, 1)),'DO NOT DELETE THIS SHEET'!$A$1:$B$32,2,0))*32^5)+(IFERROR(VLOOKUP(MID($A59, 11, 1),'DO NOT DELETE THIS SHEET'!$A$1:$B$32,2,0),VLOOKUP(VALUE(MID($A59, 11, 1)),'DO NOT DELETE THIS SHEET'!$A$1:$B$32,2,0))*32^4)+(IFERROR(VLOOKUP(MID($A59, 12, 1),'DO NOT DELETE THIS SHEET'!$A$1:$B$32,2,0),VLOOKUP(VALUE(MID($A59, 12, 1)),'DO NOT DELETE THIS SHEET'!$A$1:$B$32,2,0))*32^3)+(IFERROR(VLOOKUP(MID($A59, 13, 1),'DO NOT DELETE THIS SHEET'!$A$1:$B$32,2,0),VLOOKUP(VALUE(MID($A59, 13, 1)),'DO NOT DELETE THIS SHEET'!$A$1:$B$32,2,0))*32^2)+(IFERROR(VLOOKUP(MID($A59, 14, 1),'DO NOT DELETE THIS SHEET'!$A$1:$B$32,2,0),VLOOKUP(VALUE(MID($A59, 14, 1)),'DO NOT DELETE THIS SHEET'!$A$1:$B$32,2,0))*32)+(IFERROR(VLOOKUP(MID($A59, 15, 1),'DO NOT DELETE THIS SHEET'!$A$1:$B$32,2,0),VLOOKUP(VALUE(MID($A59, 15, 1)),'DO NOT DELETE THIS SHEET'!$A$1:$B$32,2,0)))</f>
        <v>#VALUE!</v>
      </c>
      <c r="I59" s="7" t="str">
        <f t="shared" si="9"/>
        <v/>
      </c>
      <c r="J59" s="15">
        <f>IF(K59="USMC",DATE(YEAR(DATE(1000,1,1)+(IF(IFERROR(VALUE(MID(MID(A59,84,4),1,1)),MID(MID(A59,84,4),1,1))=0,0,IFERROR(VLOOKUP(VALUE(MID(MID(A59,84,4),1,1)),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0)*POWER(32,0)))-1))-1900,MONTH(DATE(1000,1,1)+(IF(IFERROR(VALUE(MID(MID(A59,84,4),1,1)),MID(MID(A59,84,4),1,1))=0,0,IFERROR(VLOOKUP(VALUE(MID(MID(A59,84,4),1,1)),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0)*POWER(32,0)))-1)),DAY(DATE(1000,1,1)+(IF(IFERROR(VALUE(MID(MID(A59,84,4),1,1)),MID(MID(A59,84,4),1,1))=0,0,IFERROR(VLOOKUP(VALUE(MID(MID(A59,84,4),1,1)),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0)*POWER(32,0)))-1))),DATE(2999,1,1))</f>
        <v>401404</v>
      </c>
      <c r="K59" s="28" t="str">
        <f t="shared" si="10"/>
        <v>Other</v>
      </c>
    </row>
    <row r="60" spans="1:11" ht="12" customHeight="1">
      <c r="A60" s="7"/>
      <c r="B60" s="7" t="str">
        <f t="shared" si="4"/>
        <v>No Card</v>
      </c>
      <c r="C60" s="7" t="str">
        <f>IF(COUNTIF(MasterRoster!$F$5:$F$1001, H60)&gt;0, "Yes", "No")</f>
        <v>No</v>
      </c>
      <c r="D60" s="16" t="str">
        <f t="shared" ca="1" si="5"/>
        <v>Error</v>
      </c>
      <c r="E60" s="7" t="str">
        <f t="shared" si="6"/>
        <v/>
      </c>
      <c r="F60" s="7" t="str">
        <f t="shared" si="7"/>
        <v/>
      </c>
      <c r="G60" s="7" t="str">
        <f t="shared" si="8"/>
        <v>N/A</v>
      </c>
      <c r="H60" s="28" t="e">
        <f>(IFERROR(VLOOKUP(MID($A60,9,1),'DO NOT DELETE THIS SHEET'!$A$1:$B$32,2,0),VLOOKUP(VALUE(MID($A60,9,1)),'DO NOT DELETE THIS SHEET'!$A$1:$B$32,2,0))*32^6)+(IFERROR(VLOOKUP(MID($A60, 10, 1),'DO NOT DELETE THIS SHEET'!$A$1:$B$32,2,0),VLOOKUP(VALUE(MID($A60, 10, 1)),'DO NOT DELETE THIS SHEET'!$A$1:$B$32,2,0))*32^5)+(IFERROR(VLOOKUP(MID($A60, 11, 1),'DO NOT DELETE THIS SHEET'!$A$1:$B$32,2,0),VLOOKUP(VALUE(MID($A60, 11, 1)),'DO NOT DELETE THIS SHEET'!$A$1:$B$32,2,0))*32^4)+(IFERROR(VLOOKUP(MID($A60, 12, 1),'DO NOT DELETE THIS SHEET'!$A$1:$B$32,2,0),VLOOKUP(VALUE(MID($A60, 12, 1)),'DO NOT DELETE THIS SHEET'!$A$1:$B$32,2,0))*32^3)+(IFERROR(VLOOKUP(MID($A60, 13, 1),'DO NOT DELETE THIS SHEET'!$A$1:$B$32,2,0),VLOOKUP(VALUE(MID($A60, 13, 1)),'DO NOT DELETE THIS SHEET'!$A$1:$B$32,2,0))*32^2)+(IFERROR(VLOOKUP(MID($A60, 14, 1),'DO NOT DELETE THIS SHEET'!$A$1:$B$32,2,0),VLOOKUP(VALUE(MID($A60, 14, 1)),'DO NOT DELETE THIS SHEET'!$A$1:$B$32,2,0))*32)+(IFERROR(VLOOKUP(MID($A60, 15, 1),'DO NOT DELETE THIS SHEET'!$A$1:$B$32,2,0),VLOOKUP(VALUE(MID($A60, 15, 1)),'DO NOT DELETE THIS SHEET'!$A$1:$B$32,2,0)))</f>
        <v>#VALUE!</v>
      </c>
      <c r="I60" s="7" t="str">
        <f t="shared" si="9"/>
        <v/>
      </c>
      <c r="J60" s="15">
        <f>IF(K60="USMC",DATE(YEAR(DATE(1000,1,1)+(IF(IFERROR(VALUE(MID(MID(A60,84,4),1,1)),MID(MID(A60,84,4),1,1))=0,0,IFERROR(VLOOKUP(VALUE(MID(MID(A60,84,4),1,1)),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0)*POWER(32,0)))-1))-1900,MONTH(DATE(1000,1,1)+(IF(IFERROR(VALUE(MID(MID(A60,84,4),1,1)),MID(MID(A60,84,4),1,1))=0,0,IFERROR(VLOOKUP(VALUE(MID(MID(A60,84,4),1,1)),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0)*POWER(32,0)))-1)),DAY(DATE(1000,1,1)+(IF(IFERROR(VALUE(MID(MID(A60,84,4),1,1)),MID(MID(A60,84,4),1,1))=0,0,IFERROR(VLOOKUP(VALUE(MID(MID(A60,84,4),1,1)),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0)*POWER(32,0)))-1))),DATE(2999,1,1))</f>
        <v>401404</v>
      </c>
      <c r="K60" s="28" t="str">
        <f t="shared" si="10"/>
        <v>Other</v>
      </c>
    </row>
    <row r="61" spans="1:11" ht="12" customHeight="1">
      <c r="A61" s="7"/>
      <c r="B61" s="7" t="str">
        <f t="shared" si="4"/>
        <v>No Card</v>
      </c>
      <c r="C61" s="7" t="str">
        <f>IF(COUNTIF(MasterRoster!$F$5:$F$1001, H61)&gt;0, "Yes", "No")</f>
        <v>No</v>
      </c>
      <c r="D61" s="16" t="str">
        <f t="shared" ca="1" si="5"/>
        <v>Error</v>
      </c>
      <c r="E61" s="7" t="str">
        <f t="shared" si="6"/>
        <v/>
      </c>
      <c r="F61" s="7" t="str">
        <f t="shared" si="7"/>
        <v/>
      </c>
      <c r="G61" s="7" t="str">
        <f t="shared" si="8"/>
        <v>N/A</v>
      </c>
      <c r="H61" s="28" t="e">
        <f>(IFERROR(VLOOKUP(MID($A61,9,1),'DO NOT DELETE THIS SHEET'!$A$1:$B$32,2,0),VLOOKUP(VALUE(MID($A61,9,1)),'DO NOT DELETE THIS SHEET'!$A$1:$B$32,2,0))*32^6)+(IFERROR(VLOOKUP(MID($A61, 10, 1),'DO NOT DELETE THIS SHEET'!$A$1:$B$32,2,0),VLOOKUP(VALUE(MID($A61, 10, 1)),'DO NOT DELETE THIS SHEET'!$A$1:$B$32,2,0))*32^5)+(IFERROR(VLOOKUP(MID($A61, 11, 1),'DO NOT DELETE THIS SHEET'!$A$1:$B$32,2,0),VLOOKUP(VALUE(MID($A61, 11, 1)),'DO NOT DELETE THIS SHEET'!$A$1:$B$32,2,0))*32^4)+(IFERROR(VLOOKUP(MID($A61, 12, 1),'DO NOT DELETE THIS SHEET'!$A$1:$B$32,2,0),VLOOKUP(VALUE(MID($A61, 12, 1)),'DO NOT DELETE THIS SHEET'!$A$1:$B$32,2,0))*32^3)+(IFERROR(VLOOKUP(MID($A61, 13, 1),'DO NOT DELETE THIS SHEET'!$A$1:$B$32,2,0),VLOOKUP(VALUE(MID($A61, 13, 1)),'DO NOT DELETE THIS SHEET'!$A$1:$B$32,2,0))*32^2)+(IFERROR(VLOOKUP(MID($A61, 14, 1),'DO NOT DELETE THIS SHEET'!$A$1:$B$32,2,0),VLOOKUP(VALUE(MID($A61, 14, 1)),'DO NOT DELETE THIS SHEET'!$A$1:$B$32,2,0))*32)+(IFERROR(VLOOKUP(MID($A61, 15, 1),'DO NOT DELETE THIS SHEET'!$A$1:$B$32,2,0),VLOOKUP(VALUE(MID($A61, 15, 1)),'DO NOT DELETE THIS SHEET'!$A$1:$B$32,2,0)))</f>
        <v>#VALUE!</v>
      </c>
      <c r="I61" s="7" t="str">
        <f t="shared" si="9"/>
        <v/>
      </c>
      <c r="J61" s="15">
        <f>IF(K61="USMC",DATE(YEAR(DATE(1000,1,1)+(IF(IFERROR(VALUE(MID(MID(A61,84,4),1,1)),MID(MID(A61,84,4),1,1))=0,0,IFERROR(VLOOKUP(VALUE(MID(MID(A61,84,4),1,1)),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0)*POWER(32,0)))-1))-1900,MONTH(DATE(1000,1,1)+(IF(IFERROR(VALUE(MID(MID(A61,84,4),1,1)),MID(MID(A61,84,4),1,1))=0,0,IFERROR(VLOOKUP(VALUE(MID(MID(A61,84,4),1,1)),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0)*POWER(32,0)))-1)),DAY(DATE(1000,1,1)+(IF(IFERROR(VALUE(MID(MID(A61,84,4),1,1)),MID(MID(A61,84,4),1,1))=0,0,IFERROR(VLOOKUP(VALUE(MID(MID(A61,84,4),1,1)),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0)*POWER(32,0)))-1))),DATE(2999,1,1))</f>
        <v>401404</v>
      </c>
      <c r="K61" s="28" t="str">
        <f t="shared" si="10"/>
        <v>Other</v>
      </c>
    </row>
    <row r="62" spans="1:11" ht="12" customHeight="1">
      <c r="A62" s="7"/>
      <c r="B62" s="7" t="str">
        <f t="shared" si="4"/>
        <v>No Card</v>
      </c>
      <c r="C62" s="7" t="str">
        <f>IF(COUNTIF(MasterRoster!$F$5:$F$1001, H62)&gt;0, "Yes", "No")</f>
        <v>No</v>
      </c>
      <c r="D62" s="16" t="str">
        <f t="shared" ca="1" si="5"/>
        <v>Error</v>
      </c>
      <c r="E62" s="7" t="str">
        <f t="shared" si="6"/>
        <v/>
      </c>
      <c r="F62" s="7" t="str">
        <f t="shared" si="7"/>
        <v/>
      </c>
      <c r="G62" s="7" t="str">
        <f t="shared" si="8"/>
        <v>N/A</v>
      </c>
      <c r="H62" s="28" t="e">
        <f>(IFERROR(VLOOKUP(MID($A62,9,1),'DO NOT DELETE THIS SHEET'!$A$1:$B$32,2,0),VLOOKUP(VALUE(MID($A62,9,1)),'DO NOT DELETE THIS SHEET'!$A$1:$B$32,2,0))*32^6)+(IFERROR(VLOOKUP(MID($A62, 10, 1),'DO NOT DELETE THIS SHEET'!$A$1:$B$32,2,0),VLOOKUP(VALUE(MID($A62, 10, 1)),'DO NOT DELETE THIS SHEET'!$A$1:$B$32,2,0))*32^5)+(IFERROR(VLOOKUP(MID($A62, 11, 1),'DO NOT DELETE THIS SHEET'!$A$1:$B$32,2,0),VLOOKUP(VALUE(MID($A62, 11, 1)),'DO NOT DELETE THIS SHEET'!$A$1:$B$32,2,0))*32^4)+(IFERROR(VLOOKUP(MID($A62, 12, 1),'DO NOT DELETE THIS SHEET'!$A$1:$B$32,2,0),VLOOKUP(VALUE(MID($A62, 12, 1)),'DO NOT DELETE THIS SHEET'!$A$1:$B$32,2,0))*32^3)+(IFERROR(VLOOKUP(MID($A62, 13, 1),'DO NOT DELETE THIS SHEET'!$A$1:$B$32,2,0),VLOOKUP(VALUE(MID($A62, 13, 1)),'DO NOT DELETE THIS SHEET'!$A$1:$B$32,2,0))*32^2)+(IFERROR(VLOOKUP(MID($A62, 14, 1),'DO NOT DELETE THIS SHEET'!$A$1:$B$32,2,0),VLOOKUP(VALUE(MID($A62, 14, 1)),'DO NOT DELETE THIS SHEET'!$A$1:$B$32,2,0))*32)+(IFERROR(VLOOKUP(MID($A62, 15, 1),'DO NOT DELETE THIS SHEET'!$A$1:$B$32,2,0),VLOOKUP(VALUE(MID($A62, 15, 1)),'DO NOT DELETE THIS SHEET'!$A$1:$B$32,2,0)))</f>
        <v>#VALUE!</v>
      </c>
      <c r="I62" s="7" t="str">
        <f t="shared" si="9"/>
        <v/>
      </c>
      <c r="J62" s="15">
        <f>IF(K62="USMC",DATE(YEAR(DATE(1000,1,1)+(IF(IFERROR(VALUE(MID(MID(A62,84,4),1,1)),MID(MID(A62,84,4),1,1))=0,0,IFERROR(VLOOKUP(VALUE(MID(MID(A62,84,4),1,1)),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0)*POWER(32,0)))-1))-1900,MONTH(DATE(1000,1,1)+(IF(IFERROR(VALUE(MID(MID(A62,84,4),1,1)),MID(MID(A62,84,4),1,1))=0,0,IFERROR(VLOOKUP(VALUE(MID(MID(A62,84,4),1,1)),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0)*POWER(32,0)))-1)),DAY(DATE(1000,1,1)+(IF(IFERROR(VALUE(MID(MID(A62,84,4),1,1)),MID(MID(A62,84,4),1,1))=0,0,IFERROR(VLOOKUP(VALUE(MID(MID(A62,84,4),1,1)),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0)*POWER(32,0)))-1))),DATE(2999,1,1))</f>
        <v>401404</v>
      </c>
      <c r="K62" s="28" t="str">
        <f t="shared" si="10"/>
        <v>Other</v>
      </c>
    </row>
    <row r="63" spans="1:11" ht="12" customHeight="1">
      <c r="A63" s="7"/>
      <c r="B63" s="7" t="str">
        <f t="shared" si="4"/>
        <v>No Card</v>
      </c>
      <c r="C63" s="7" t="str">
        <f>IF(COUNTIF(MasterRoster!$F$5:$F$1001, H63)&gt;0, "Yes", "No")</f>
        <v>No</v>
      </c>
      <c r="D63" s="16" t="str">
        <f t="shared" ca="1" si="5"/>
        <v>Error</v>
      </c>
      <c r="E63" s="7" t="str">
        <f t="shared" si="6"/>
        <v/>
      </c>
      <c r="F63" s="7" t="str">
        <f t="shared" si="7"/>
        <v/>
      </c>
      <c r="G63" s="7" t="str">
        <f t="shared" si="8"/>
        <v>N/A</v>
      </c>
      <c r="H63" s="28" t="e">
        <f>(IFERROR(VLOOKUP(MID($A63,9,1),'DO NOT DELETE THIS SHEET'!$A$1:$B$32,2,0),VLOOKUP(VALUE(MID($A63,9,1)),'DO NOT DELETE THIS SHEET'!$A$1:$B$32,2,0))*32^6)+(IFERROR(VLOOKUP(MID($A63, 10, 1),'DO NOT DELETE THIS SHEET'!$A$1:$B$32,2,0),VLOOKUP(VALUE(MID($A63, 10, 1)),'DO NOT DELETE THIS SHEET'!$A$1:$B$32,2,0))*32^5)+(IFERROR(VLOOKUP(MID($A63, 11, 1),'DO NOT DELETE THIS SHEET'!$A$1:$B$32,2,0),VLOOKUP(VALUE(MID($A63, 11, 1)),'DO NOT DELETE THIS SHEET'!$A$1:$B$32,2,0))*32^4)+(IFERROR(VLOOKUP(MID($A63, 12, 1),'DO NOT DELETE THIS SHEET'!$A$1:$B$32,2,0),VLOOKUP(VALUE(MID($A63, 12, 1)),'DO NOT DELETE THIS SHEET'!$A$1:$B$32,2,0))*32^3)+(IFERROR(VLOOKUP(MID($A63, 13, 1),'DO NOT DELETE THIS SHEET'!$A$1:$B$32,2,0),VLOOKUP(VALUE(MID($A63, 13, 1)),'DO NOT DELETE THIS SHEET'!$A$1:$B$32,2,0))*32^2)+(IFERROR(VLOOKUP(MID($A63, 14, 1),'DO NOT DELETE THIS SHEET'!$A$1:$B$32,2,0),VLOOKUP(VALUE(MID($A63, 14, 1)),'DO NOT DELETE THIS SHEET'!$A$1:$B$32,2,0))*32)+(IFERROR(VLOOKUP(MID($A63, 15, 1),'DO NOT DELETE THIS SHEET'!$A$1:$B$32,2,0),VLOOKUP(VALUE(MID($A63, 15, 1)),'DO NOT DELETE THIS SHEET'!$A$1:$B$32,2,0)))</f>
        <v>#VALUE!</v>
      </c>
      <c r="I63" s="7" t="str">
        <f t="shared" si="9"/>
        <v/>
      </c>
      <c r="J63" s="15">
        <f>IF(K63="USMC",DATE(YEAR(DATE(1000,1,1)+(IF(IFERROR(VALUE(MID(MID(A63,84,4),1,1)),MID(MID(A63,84,4),1,1))=0,0,IFERROR(VLOOKUP(VALUE(MID(MID(A63,84,4),1,1)),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0)*POWER(32,0)))-1))-1900,MONTH(DATE(1000,1,1)+(IF(IFERROR(VALUE(MID(MID(A63,84,4),1,1)),MID(MID(A63,84,4),1,1))=0,0,IFERROR(VLOOKUP(VALUE(MID(MID(A63,84,4),1,1)),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0)*POWER(32,0)))-1)),DAY(DATE(1000,1,1)+(IF(IFERROR(VALUE(MID(MID(A63,84,4),1,1)),MID(MID(A63,84,4),1,1))=0,0,IFERROR(VLOOKUP(VALUE(MID(MID(A63,84,4),1,1)),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0)*POWER(32,0)))-1))),DATE(2999,1,1))</f>
        <v>401404</v>
      </c>
      <c r="K63" s="28" t="str">
        <f t="shared" si="10"/>
        <v>Other</v>
      </c>
    </row>
    <row r="64" spans="1:11" ht="12" customHeight="1">
      <c r="A64" s="7"/>
      <c r="B64" s="7" t="str">
        <f t="shared" si="4"/>
        <v>No Card</v>
      </c>
      <c r="C64" s="7" t="str">
        <f>IF(COUNTIF(MasterRoster!$F$5:$F$1001, H64)&gt;0, "Yes", "No")</f>
        <v>No</v>
      </c>
      <c r="D64" s="16" t="str">
        <f t="shared" ca="1" si="5"/>
        <v>Error</v>
      </c>
      <c r="E64" s="7" t="str">
        <f t="shared" si="6"/>
        <v/>
      </c>
      <c r="F64" s="7" t="str">
        <f t="shared" si="7"/>
        <v/>
      </c>
      <c r="G64" s="7" t="str">
        <f t="shared" si="8"/>
        <v>N/A</v>
      </c>
      <c r="H64" s="28" t="e">
        <f>(IFERROR(VLOOKUP(MID($A64,9,1),'DO NOT DELETE THIS SHEET'!$A$1:$B$32,2,0),VLOOKUP(VALUE(MID($A64,9,1)),'DO NOT DELETE THIS SHEET'!$A$1:$B$32,2,0))*32^6)+(IFERROR(VLOOKUP(MID($A64, 10, 1),'DO NOT DELETE THIS SHEET'!$A$1:$B$32,2,0),VLOOKUP(VALUE(MID($A64, 10, 1)),'DO NOT DELETE THIS SHEET'!$A$1:$B$32,2,0))*32^5)+(IFERROR(VLOOKUP(MID($A64, 11, 1),'DO NOT DELETE THIS SHEET'!$A$1:$B$32,2,0),VLOOKUP(VALUE(MID($A64, 11, 1)),'DO NOT DELETE THIS SHEET'!$A$1:$B$32,2,0))*32^4)+(IFERROR(VLOOKUP(MID($A64, 12, 1),'DO NOT DELETE THIS SHEET'!$A$1:$B$32,2,0),VLOOKUP(VALUE(MID($A64, 12, 1)),'DO NOT DELETE THIS SHEET'!$A$1:$B$32,2,0))*32^3)+(IFERROR(VLOOKUP(MID($A64, 13, 1),'DO NOT DELETE THIS SHEET'!$A$1:$B$32,2,0),VLOOKUP(VALUE(MID($A64, 13, 1)),'DO NOT DELETE THIS SHEET'!$A$1:$B$32,2,0))*32^2)+(IFERROR(VLOOKUP(MID($A64, 14, 1),'DO NOT DELETE THIS SHEET'!$A$1:$B$32,2,0),VLOOKUP(VALUE(MID($A64, 14, 1)),'DO NOT DELETE THIS SHEET'!$A$1:$B$32,2,0))*32)+(IFERROR(VLOOKUP(MID($A64, 15, 1),'DO NOT DELETE THIS SHEET'!$A$1:$B$32,2,0),VLOOKUP(VALUE(MID($A64, 15, 1)),'DO NOT DELETE THIS SHEET'!$A$1:$B$32,2,0)))</f>
        <v>#VALUE!</v>
      </c>
      <c r="I64" s="7" t="str">
        <f t="shared" si="9"/>
        <v/>
      </c>
      <c r="J64" s="15">
        <f>IF(K64="USMC",DATE(YEAR(DATE(1000,1,1)+(IF(IFERROR(VALUE(MID(MID(A64,84,4),1,1)),MID(MID(A64,84,4),1,1))=0,0,IFERROR(VLOOKUP(VALUE(MID(MID(A64,84,4),1,1)),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0)*POWER(32,0)))-1))-1900,MONTH(DATE(1000,1,1)+(IF(IFERROR(VALUE(MID(MID(A64,84,4),1,1)),MID(MID(A64,84,4),1,1))=0,0,IFERROR(VLOOKUP(VALUE(MID(MID(A64,84,4),1,1)),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0)*POWER(32,0)))-1)),DAY(DATE(1000,1,1)+(IF(IFERROR(VALUE(MID(MID(A64,84,4),1,1)),MID(MID(A64,84,4),1,1))=0,0,IFERROR(VLOOKUP(VALUE(MID(MID(A64,84,4),1,1)),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0)*POWER(32,0)))-1))),DATE(2999,1,1))</f>
        <v>401404</v>
      </c>
      <c r="K64" s="28" t="str">
        <f t="shared" si="10"/>
        <v>Other</v>
      </c>
    </row>
    <row r="65" spans="1:11" ht="12" customHeight="1">
      <c r="A65" s="7"/>
      <c r="B65" s="7" t="str">
        <f t="shared" si="4"/>
        <v>No Card</v>
      </c>
      <c r="C65" s="7" t="str">
        <f>IF(COUNTIF(MasterRoster!$F$5:$F$1001, H65)&gt;0, "Yes", "No")</f>
        <v>No</v>
      </c>
      <c r="D65" s="16" t="str">
        <f t="shared" ca="1" si="5"/>
        <v>Error</v>
      </c>
      <c r="E65" s="7" t="str">
        <f t="shared" si="6"/>
        <v/>
      </c>
      <c r="F65" s="7" t="str">
        <f t="shared" si="7"/>
        <v/>
      </c>
      <c r="G65" s="7" t="str">
        <f t="shared" si="8"/>
        <v>N/A</v>
      </c>
      <c r="H65" s="28" t="e">
        <f>(IFERROR(VLOOKUP(MID($A65,9,1),'DO NOT DELETE THIS SHEET'!$A$1:$B$32,2,0),VLOOKUP(VALUE(MID($A65,9,1)),'DO NOT DELETE THIS SHEET'!$A$1:$B$32,2,0))*32^6)+(IFERROR(VLOOKUP(MID($A65, 10, 1),'DO NOT DELETE THIS SHEET'!$A$1:$B$32,2,0),VLOOKUP(VALUE(MID($A65, 10, 1)),'DO NOT DELETE THIS SHEET'!$A$1:$B$32,2,0))*32^5)+(IFERROR(VLOOKUP(MID($A65, 11, 1),'DO NOT DELETE THIS SHEET'!$A$1:$B$32,2,0),VLOOKUP(VALUE(MID($A65, 11, 1)),'DO NOT DELETE THIS SHEET'!$A$1:$B$32,2,0))*32^4)+(IFERROR(VLOOKUP(MID($A65, 12, 1),'DO NOT DELETE THIS SHEET'!$A$1:$B$32,2,0),VLOOKUP(VALUE(MID($A65, 12, 1)),'DO NOT DELETE THIS SHEET'!$A$1:$B$32,2,0))*32^3)+(IFERROR(VLOOKUP(MID($A65, 13, 1),'DO NOT DELETE THIS SHEET'!$A$1:$B$32,2,0),VLOOKUP(VALUE(MID($A65, 13, 1)),'DO NOT DELETE THIS SHEET'!$A$1:$B$32,2,0))*32^2)+(IFERROR(VLOOKUP(MID($A65, 14, 1),'DO NOT DELETE THIS SHEET'!$A$1:$B$32,2,0),VLOOKUP(VALUE(MID($A65, 14, 1)),'DO NOT DELETE THIS SHEET'!$A$1:$B$32,2,0))*32)+(IFERROR(VLOOKUP(MID($A65, 15, 1),'DO NOT DELETE THIS SHEET'!$A$1:$B$32,2,0),VLOOKUP(VALUE(MID($A65, 15, 1)),'DO NOT DELETE THIS SHEET'!$A$1:$B$32,2,0)))</f>
        <v>#VALUE!</v>
      </c>
      <c r="I65" s="7" t="str">
        <f t="shared" si="9"/>
        <v/>
      </c>
      <c r="J65" s="15">
        <f>IF(K65="USMC",DATE(YEAR(DATE(1000,1,1)+(IF(IFERROR(VALUE(MID(MID(A65,84,4),1,1)),MID(MID(A65,84,4),1,1))=0,0,IFERROR(VLOOKUP(VALUE(MID(MID(A65,84,4),1,1)),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0)*POWER(32,0)))-1))-1900,MONTH(DATE(1000,1,1)+(IF(IFERROR(VALUE(MID(MID(A65,84,4),1,1)),MID(MID(A65,84,4),1,1))=0,0,IFERROR(VLOOKUP(VALUE(MID(MID(A65,84,4),1,1)),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0)*POWER(32,0)))-1)),DAY(DATE(1000,1,1)+(IF(IFERROR(VALUE(MID(MID(A65,84,4),1,1)),MID(MID(A65,84,4),1,1))=0,0,IFERROR(VLOOKUP(VALUE(MID(MID(A65,84,4),1,1)),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0)*POWER(32,0)))-1))),DATE(2999,1,1))</f>
        <v>401404</v>
      </c>
      <c r="K65" s="28" t="str">
        <f t="shared" si="10"/>
        <v>Other</v>
      </c>
    </row>
    <row r="66" spans="1:11" ht="12" customHeight="1">
      <c r="A66" s="7"/>
      <c r="B66" s="7" t="str">
        <f t="shared" si="4"/>
        <v>No Card</v>
      </c>
      <c r="C66" s="7" t="str">
        <f>IF(COUNTIF(MasterRoster!$F$5:$F$1001, H66)&gt;0, "Yes", "No")</f>
        <v>No</v>
      </c>
      <c r="D66" s="16" t="str">
        <f t="shared" ca="1" si="5"/>
        <v>Error</v>
      </c>
      <c r="E66" s="7" t="str">
        <f t="shared" si="6"/>
        <v/>
      </c>
      <c r="F66" s="7" t="str">
        <f t="shared" si="7"/>
        <v/>
      </c>
      <c r="G66" s="7" t="str">
        <f t="shared" si="8"/>
        <v>N/A</v>
      </c>
      <c r="H66" s="28" t="e">
        <f>(IFERROR(VLOOKUP(MID($A66,9,1),'DO NOT DELETE THIS SHEET'!$A$1:$B$32,2,0),VLOOKUP(VALUE(MID($A66,9,1)),'DO NOT DELETE THIS SHEET'!$A$1:$B$32,2,0))*32^6)+(IFERROR(VLOOKUP(MID($A66, 10, 1),'DO NOT DELETE THIS SHEET'!$A$1:$B$32,2,0),VLOOKUP(VALUE(MID($A66, 10, 1)),'DO NOT DELETE THIS SHEET'!$A$1:$B$32,2,0))*32^5)+(IFERROR(VLOOKUP(MID($A66, 11, 1),'DO NOT DELETE THIS SHEET'!$A$1:$B$32,2,0),VLOOKUP(VALUE(MID($A66, 11, 1)),'DO NOT DELETE THIS SHEET'!$A$1:$B$32,2,0))*32^4)+(IFERROR(VLOOKUP(MID($A66, 12, 1),'DO NOT DELETE THIS SHEET'!$A$1:$B$32,2,0),VLOOKUP(VALUE(MID($A66, 12, 1)),'DO NOT DELETE THIS SHEET'!$A$1:$B$32,2,0))*32^3)+(IFERROR(VLOOKUP(MID($A66, 13, 1),'DO NOT DELETE THIS SHEET'!$A$1:$B$32,2,0),VLOOKUP(VALUE(MID($A66, 13, 1)),'DO NOT DELETE THIS SHEET'!$A$1:$B$32,2,0))*32^2)+(IFERROR(VLOOKUP(MID($A66, 14, 1),'DO NOT DELETE THIS SHEET'!$A$1:$B$32,2,0),VLOOKUP(VALUE(MID($A66, 14, 1)),'DO NOT DELETE THIS SHEET'!$A$1:$B$32,2,0))*32)+(IFERROR(VLOOKUP(MID($A66, 15, 1),'DO NOT DELETE THIS SHEET'!$A$1:$B$32,2,0),VLOOKUP(VALUE(MID($A66, 15, 1)),'DO NOT DELETE THIS SHEET'!$A$1:$B$32,2,0)))</f>
        <v>#VALUE!</v>
      </c>
      <c r="I66" s="7" t="str">
        <f t="shared" si="9"/>
        <v/>
      </c>
      <c r="J66" s="15">
        <f>IF(K66="USMC",DATE(YEAR(DATE(1000,1,1)+(IF(IFERROR(VALUE(MID(MID(A66,84,4),1,1)),MID(MID(A66,84,4),1,1))=0,0,IFERROR(VLOOKUP(VALUE(MID(MID(A66,84,4),1,1)),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0)*POWER(32,0)))-1))-1900,MONTH(DATE(1000,1,1)+(IF(IFERROR(VALUE(MID(MID(A66,84,4),1,1)),MID(MID(A66,84,4),1,1))=0,0,IFERROR(VLOOKUP(VALUE(MID(MID(A66,84,4),1,1)),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0)*POWER(32,0)))-1)),DAY(DATE(1000,1,1)+(IF(IFERROR(VALUE(MID(MID(A66,84,4),1,1)),MID(MID(A66,84,4),1,1))=0,0,IFERROR(VLOOKUP(VALUE(MID(MID(A66,84,4),1,1)),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0)*POWER(32,0)))-1))),DATE(2999,1,1))</f>
        <v>401404</v>
      </c>
      <c r="K66" s="28" t="str">
        <f t="shared" si="10"/>
        <v>Other</v>
      </c>
    </row>
    <row r="67" spans="1:11" ht="12" customHeight="1">
      <c r="A67" s="7"/>
      <c r="B67" s="7" t="str">
        <f t="shared" si="4"/>
        <v>No Card</v>
      </c>
      <c r="C67" s="7" t="str">
        <f>IF(COUNTIF(MasterRoster!$F$5:$F$1001, H67)&gt;0, "Yes", "No")</f>
        <v>No</v>
      </c>
      <c r="D67" s="16" t="str">
        <f t="shared" ca="1" si="5"/>
        <v>Error</v>
      </c>
      <c r="E67" s="7" t="str">
        <f t="shared" si="6"/>
        <v/>
      </c>
      <c r="F67" s="7" t="str">
        <f t="shared" si="7"/>
        <v/>
      </c>
      <c r="G67" s="7" t="str">
        <f t="shared" si="8"/>
        <v>N/A</v>
      </c>
      <c r="H67" s="28" t="e">
        <f>(IFERROR(VLOOKUP(MID($A67,9,1),'DO NOT DELETE THIS SHEET'!$A$1:$B$32,2,0),VLOOKUP(VALUE(MID($A67,9,1)),'DO NOT DELETE THIS SHEET'!$A$1:$B$32,2,0))*32^6)+(IFERROR(VLOOKUP(MID($A67, 10, 1),'DO NOT DELETE THIS SHEET'!$A$1:$B$32,2,0),VLOOKUP(VALUE(MID($A67, 10, 1)),'DO NOT DELETE THIS SHEET'!$A$1:$B$32,2,0))*32^5)+(IFERROR(VLOOKUP(MID($A67, 11, 1),'DO NOT DELETE THIS SHEET'!$A$1:$B$32,2,0),VLOOKUP(VALUE(MID($A67, 11, 1)),'DO NOT DELETE THIS SHEET'!$A$1:$B$32,2,0))*32^4)+(IFERROR(VLOOKUP(MID($A67, 12, 1),'DO NOT DELETE THIS SHEET'!$A$1:$B$32,2,0),VLOOKUP(VALUE(MID($A67, 12, 1)),'DO NOT DELETE THIS SHEET'!$A$1:$B$32,2,0))*32^3)+(IFERROR(VLOOKUP(MID($A67, 13, 1),'DO NOT DELETE THIS SHEET'!$A$1:$B$32,2,0),VLOOKUP(VALUE(MID($A67, 13, 1)),'DO NOT DELETE THIS SHEET'!$A$1:$B$32,2,0))*32^2)+(IFERROR(VLOOKUP(MID($A67, 14, 1),'DO NOT DELETE THIS SHEET'!$A$1:$B$32,2,0),VLOOKUP(VALUE(MID($A67, 14, 1)),'DO NOT DELETE THIS SHEET'!$A$1:$B$32,2,0))*32)+(IFERROR(VLOOKUP(MID($A67, 15, 1),'DO NOT DELETE THIS SHEET'!$A$1:$B$32,2,0),VLOOKUP(VALUE(MID($A67, 15, 1)),'DO NOT DELETE THIS SHEET'!$A$1:$B$32,2,0)))</f>
        <v>#VALUE!</v>
      </c>
      <c r="I67" s="7" t="str">
        <f t="shared" si="9"/>
        <v/>
      </c>
      <c r="J67" s="15">
        <f>IF(K67="USMC",DATE(YEAR(DATE(1000,1,1)+(IF(IFERROR(VALUE(MID(MID(A67,84,4),1,1)),MID(MID(A67,84,4),1,1))=0,0,IFERROR(VLOOKUP(VALUE(MID(MID(A67,84,4),1,1)),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0)*POWER(32,0)))-1))-1900,MONTH(DATE(1000,1,1)+(IF(IFERROR(VALUE(MID(MID(A67,84,4),1,1)),MID(MID(A67,84,4),1,1))=0,0,IFERROR(VLOOKUP(VALUE(MID(MID(A67,84,4),1,1)),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0)*POWER(32,0)))-1)),DAY(DATE(1000,1,1)+(IF(IFERROR(VALUE(MID(MID(A67,84,4),1,1)),MID(MID(A67,84,4),1,1))=0,0,IFERROR(VLOOKUP(VALUE(MID(MID(A67,84,4),1,1)),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0)*POWER(32,0)))-1))),DATE(2999,1,1))</f>
        <v>401404</v>
      </c>
      <c r="K67" s="28" t="str">
        <f t="shared" si="10"/>
        <v>Other</v>
      </c>
    </row>
    <row r="68" spans="1:11" ht="12" customHeight="1">
      <c r="A68" s="7"/>
      <c r="B68" s="7" t="str">
        <f t="shared" si="4"/>
        <v>No Card</v>
      </c>
      <c r="C68" s="7" t="str">
        <f>IF(COUNTIF(MasterRoster!$F$5:$F$1001, H68)&gt;0, "Yes", "No")</f>
        <v>No</v>
      </c>
      <c r="D68" s="16" t="str">
        <f t="shared" ca="1" si="5"/>
        <v>Error</v>
      </c>
      <c r="E68" s="7" t="str">
        <f t="shared" si="6"/>
        <v/>
      </c>
      <c r="F68" s="7" t="str">
        <f t="shared" si="7"/>
        <v/>
      </c>
      <c r="G68" s="7" t="str">
        <f t="shared" si="8"/>
        <v>N/A</v>
      </c>
      <c r="H68" s="28" t="e">
        <f>(IFERROR(VLOOKUP(MID($A68,9,1),'DO NOT DELETE THIS SHEET'!$A$1:$B$32,2,0),VLOOKUP(VALUE(MID($A68,9,1)),'DO NOT DELETE THIS SHEET'!$A$1:$B$32,2,0))*32^6)+(IFERROR(VLOOKUP(MID($A68, 10, 1),'DO NOT DELETE THIS SHEET'!$A$1:$B$32,2,0),VLOOKUP(VALUE(MID($A68, 10, 1)),'DO NOT DELETE THIS SHEET'!$A$1:$B$32,2,0))*32^5)+(IFERROR(VLOOKUP(MID($A68, 11, 1),'DO NOT DELETE THIS SHEET'!$A$1:$B$32,2,0),VLOOKUP(VALUE(MID($A68, 11, 1)),'DO NOT DELETE THIS SHEET'!$A$1:$B$32,2,0))*32^4)+(IFERROR(VLOOKUP(MID($A68, 12, 1),'DO NOT DELETE THIS SHEET'!$A$1:$B$32,2,0),VLOOKUP(VALUE(MID($A68, 12, 1)),'DO NOT DELETE THIS SHEET'!$A$1:$B$32,2,0))*32^3)+(IFERROR(VLOOKUP(MID($A68, 13, 1),'DO NOT DELETE THIS SHEET'!$A$1:$B$32,2,0),VLOOKUP(VALUE(MID($A68, 13, 1)),'DO NOT DELETE THIS SHEET'!$A$1:$B$32,2,0))*32^2)+(IFERROR(VLOOKUP(MID($A68, 14, 1),'DO NOT DELETE THIS SHEET'!$A$1:$B$32,2,0),VLOOKUP(VALUE(MID($A68, 14, 1)),'DO NOT DELETE THIS SHEET'!$A$1:$B$32,2,0))*32)+(IFERROR(VLOOKUP(MID($A68, 15, 1),'DO NOT DELETE THIS SHEET'!$A$1:$B$32,2,0),VLOOKUP(VALUE(MID($A68, 15, 1)),'DO NOT DELETE THIS SHEET'!$A$1:$B$32,2,0)))</f>
        <v>#VALUE!</v>
      </c>
      <c r="I68" s="7" t="str">
        <f t="shared" si="9"/>
        <v/>
      </c>
      <c r="J68" s="15">
        <f>IF(K68="USMC",DATE(YEAR(DATE(1000,1,1)+(IF(IFERROR(VALUE(MID(MID(A68,84,4),1,1)),MID(MID(A68,84,4),1,1))=0,0,IFERROR(VLOOKUP(VALUE(MID(MID(A68,84,4),1,1)),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0)*POWER(32,0)))-1))-1900,MONTH(DATE(1000,1,1)+(IF(IFERROR(VALUE(MID(MID(A68,84,4),1,1)),MID(MID(A68,84,4),1,1))=0,0,IFERROR(VLOOKUP(VALUE(MID(MID(A68,84,4),1,1)),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0)*POWER(32,0)))-1)),DAY(DATE(1000,1,1)+(IF(IFERROR(VALUE(MID(MID(A68,84,4),1,1)),MID(MID(A68,84,4),1,1))=0,0,IFERROR(VLOOKUP(VALUE(MID(MID(A68,84,4),1,1)),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0)*POWER(32,0)))-1))),DATE(2999,1,1))</f>
        <v>401404</v>
      </c>
      <c r="K68" s="28" t="str">
        <f t="shared" si="10"/>
        <v>Other</v>
      </c>
    </row>
    <row r="69" spans="1:11" ht="12" customHeight="1">
      <c r="A69" s="7"/>
      <c r="B69" s="7" t="str">
        <f t="shared" ref="B69:B132" si="11">IF(A69="","No Card",IF(K69="USMC",IF(OR(LEN(A69)=89, LEN(A69)=88),"No Error", "Len Error"),"Non-USMC"))</f>
        <v>No Card</v>
      </c>
      <c r="C69" s="7" t="str">
        <f>IF(COUNTIF(MasterRoster!$F$5:$F$1001, H69)&gt;0, "Yes", "No")</f>
        <v>No</v>
      </c>
      <c r="D69" s="16" t="str">
        <f t="shared" ref="D69:D132" ca="1" si="12">IF(_xlfn.DAYS(J69,TODAY())&gt;3000,"Error",_xlfn.DAYS(J69,TODAY())/30)</f>
        <v>Error</v>
      </c>
      <c r="E69" s="7" t="str">
        <f t="shared" ref="E69:E132" si="13">MID(A69,36,26)</f>
        <v/>
      </c>
      <c r="F69" s="7" t="str">
        <f t="shared" ref="F69:F132" si="14">MID(A69,16,20)</f>
        <v/>
      </c>
      <c r="G69" s="7" t="str">
        <f t="shared" ref="G69:G132" si="15">IF(LEN(A69)=89, MID(A69, 89, 1), "N/A")</f>
        <v>N/A</v>
      </c>
      <c r="H69" s="28" t="e">
        <f>(IFERROR(VLOOKUP(MID($A69,9,1),'DO NOT DELETE THIS SHEET'!$A$1:$B$32,2,0),VLOOKUP(VALUE(MID($A69,9,1)),'DO NOT DELETE THIS SHEET'!$A$1:$B$32,2,0))*32^6)+(IFERROR(VLOOKUP(MID($A69, 10, 1),'DO NOT DELETE THIS SHEET'!$A$1:$B$32,2,0),VLOOKUP(VALUE(MID($A69, 10, 1)),'DO NOT DELETE THIS SHEET'!$A$1:$B$32,2,0))*32^5)+(IFERROR(VLOOKUP(MID($A69, 11, 1),'DO NOT DELETE THIS SHEET'!$A$1:$B$32,2,0),VLOOKUP(VALUE(MID($A69, 11, 1)),'DO NOT DELETE THIS SHEET'!$A$1:$B$32,2,0))*32^4)+(IFERROR(VLOOKUP(MID($A69, 12, 1),'DO NOT DELETE THIS SHEET'!$A$1:$B$32,2,0),VLOOKUP(VALUE(MID($A69, 12, 1)),'DO NOT DELETE THIS SHEET'!$A$1:$B$32,2,0))*32^3)+(IFERROR(VLOOKUP(MID($A69, 13, 1),'DO NOT DELETE THIS SHEET'!$A$1:$B$32,2,0),VLOOKUP(VALUE(MID($A69, 13, 1)),'DO NOT DELETE THIS SHEET'!$A$1:$B$32,2,0))*32^2)+(IFERROR(VLOOKUP(MID($A69, 14, 1),'DO NOT DELETE THIS SHEET'!$A$1:$B$32,2,0),VLOOKUP(VALUE(MID($A69, 14, 1)),'DO NOT DELETE THIS SHEET'!$A$1:$B$32,2,0))*32)+(IFERROR(VLOOKUP(MID($A69, 15, 1),'DO NOT DELETE THIS SHEET'!$A$1:$B$32,2,0),VLOOKUP(VALUE(MID($A69, 15, 1)),'DO NOT DELETE THIS SHEET'!$A$1:$B$32,2,0)))</f>
        <v>#VALUE!</v>
      </c>
      <c r="I69" s="7" t="str">
        <f t="shared" ref="I69:I132" si="16">MID(A69,70,6)</f>
        <v/>
      </c>
      <c r="J69" s="15">
        <f>IF(K69="USMC",DATE(YEAR(DATE(1000,1,1)+(IF(IFERROR(VALUE(MID(MID(A69,84,4),1,1)),MID(MID(A69,84,4),1,1))=0,0,IFERROR(VLOOKUP(VALUE(MID(MID(A69,84,4),1,1)),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0)*POWER(32,0)))-1))-1900,MONTH(DATE(1000,1,1)+(IF(IFERROR(VALUE(MID(MID(A69,84,4),1,1)),MID(MID(A69,84,4),1,1))=0,0,IFERROR(VLOOKUP(VALUE(MID(MID(A69,84,4),1,1)),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0)*POWER(32,0)))-1)),DAY(DATE(1000,1,1)+(IF(IFERROR(VALUE(MID(MID(A69,84,4),1,1)),MID(MID(A69,84,4),1,1))=0,0,IFERROR(VLOOKUP(VALUE(MID(MID(A69,84,4),1,1)),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0)*POWER(32,0)))-1))),DATE(2999,1,1))</f>
        <v>401404</v>
      </c>
      <c r="K69" s="28" t="str">
        <f t="shared" ref="K69:K132" si="17">IF(MID(A69,67,1)="A","USA",IF(MID(A69,67,1)="C","USCG",IF(MID(A69,67,1)="D","DOD",IF(MID(A69,67,1)="F","USAF",IF(MID(A69,67,1)="H","USPHS",IF(MID(A69,67,1)="M","USMC",IF(MID(A69,67,1)="N","USN",IF(MID(A69,67,1)="O","NOAA",IF(MID(A69,67,1)="1","Foreign Army",IF(MID(A69,67,1)="2","Foreign Marine Corps",IF(MID(A69,67,1)="3","Foreign Air Force","Other")))))))))))</f>
        <v>Other</v>
      </c>
    </row>
    <row r="70" spans="1:11" ht="12" customHeight="1">
      <c r="A70" s="7"/>
      <c r="B70" s="7" t="str">
        <f t="shared" si="11"/>
        <v>No Card</v>
      </c>
      <c r="C70" s="7" t="str">
        <f>IF(COUNTIF(MasterRoster!$F$5:$F$1001, H70)&gt;0, "Yes", "No")</f>
        <v>No</v>
      </c>
      <c r="D70" s="16" t="str">
        <f t="shared" ca="1" si="12"/>
        <v>Error</v>
      </c>
      <c r="E70" s="7" t="str">
        <f t="shared" si="13"/>
        <v/>
      </c>
      <c r="F70" s="7" t="str">
        <f t="shared" si="14"/>
        <v/>
      </c>
      <c r="G70" s="7" t="str">
        <f t="shared" si="15"/>
        <v>N/A</v>
      </c>
      <c r="H70" s="28" t="e">
        <f>(IFERROR(VLOOKUP(MID($A70,9,1),'DO NOT DELETE THIS SHEET'!$A$1:$B$32,2,0),VLOOKUP(VALUE(MID($A70,9,1)),'DO NOT DELETE THIS SHEET'!$A$1:$B$32,2,0))*32^6)+(IFERROR(VLOOKUP(MID($A70, 10, 1),'DO NOT DELETE THIS SHEET'!$A$1:$B$32,2,0),VLOOKUP(VALUE(MID($A70, 10, 1)),'DO NOT DELETE THIS SHEET'!$A$1:$B$32,2,0))*32^5)+(IFERROR(VLOOKUP(MID($A70, 11, 1),'DO NOT DELETE THIS SHEET'!$A$1:$B$32,2,0),VLOOKUP(VALUE(MID($A70, 11, 1)),'DO NOT DELETE THIS SHEET'!$A$1:$B$32,2,0))*32^4)+(IFERROR(VLOOKUP(MID($A70, 12, 1),'DO NOT DELETE THIS SHEET'!$A$1:$B$32,2,0),VLOOKUP(VALUE(MID($A70, 12, 1)),'DO NOT DELETE THIS SHEET'!$A$1:$B$32,2,0))*32^3)+(IFERROR(VLOOKUP(MID($A70, 13, 1),'DO NOT DELETE THIS SHEET'!$A$1:$B$32,2,0),VLOOKUP(VALUE(MID($A70, 13, 1)),'DO NOT DELETE THIS SHEET'!$A$1:$B$32,2,0))*32^2)+(IFERROR(VLOOKUP(MID($A70, 14, 1),'DO NOT DELETE THIS SHEET'!$A$1:$B$32,2,0),VLOOKUP(VALUE(MID($A70, 14, 1)),'DO NOT DELETE THIS SHEET'!$A$1:$B$32,2,0))*32)+(IFERROR(VLOOKUP(MID($A70, 15, 1),'DO NOT DELETE THIS SHEET'!$A$1:$B$32,2,0),VLOOKUP(VALUE(MID($A70, 15, 1)),'DO NOT DELETE THIS SHEET'!$A$1:$B$32,2,0)))</f>
        <v>#VALUE!</v>
      </c>
      <c r="I70" s="7" t="str">
        <f t="shared" si="16"/>
        <v/>
      </c>
      <c r="J70" s="15">
        <f>IF(K70="USMC",DATE(YEAR(DATE(1000,1,1)+(IF(IFERROR(VALUE(MID(MID(A70,84,4),1,1)),MID(MID(A70,84,4),1,1))=0,0,IFERROR(VLOOKUP(VALUE(MID(MID(A70,84,4),1,1)),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0)*POWER(32,0)))-1))-1900,MONTH(DATE(1000,1,1)+(IF(IFERROR(VALUE(MID(MID(A70,84,4),1,1)),MID(MID(A70,84,4),1,1))=0,0,IFERROR(VLOOKUP(VALUE(MID(MID(A70,84,4),1,1)),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0)*POWER(32,0)))-1)),DAY(DATE(1000,1,1)+(IF(IFERROR(VALUE(MID(MID(A70,84,4),1,1)),MID(MID(A70,84,4),1,1))=0,0,IFERROR(VLOOKUP(VALUE(MID(MID(A70,84,4),1,1)),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0)*POWER(32,0)))-1))),DATE(2999,1,1))</f>
        <v>401404</v>
      </c>
      <c r="K70" s="28" t="str">
        <f t="shared" si="17"/>
        <v>Other</v>
      </c>
    </row>
    <row r="71" spans="1:11" ht="12" customHeight="1">
      <c r="A71" s="7"/>
      <c r="B71" s="7" t="str">
        <f t="shared" si="11"/>
        <v>No Card</v>
      </c>
      <c r="C71" s="7" t="str">
        <f>IF(COUNTIF(MasterRoster!$F$5:$F$1001, H71)&gt;0, "Yes", "No")</f>
        <v>No</v>
      </c>
      <c r="D71" s="16" t="str">
        <f t="shared" ca="1" si="12"/>
        <v>Error</v>
      </c>
      <c r="E71" s="7" t="str">
        <f t="shared" si="13"/>
        <v/>
      </c>
      <c r="F71" s="7" t="str">
        <f t="shared" si="14"/>
        <v/>
      </c>
      <c r="G71" s="7" t="str">
        <f t="shared" si="15"/>
        <v>N/A</v>
      </c>
      <c r="H71" s="28" t="e">
        <f>(IFERROR(VLOOKUP(MID($A71,9,1),'DO NOT DELETE THIS SHEET'!$A$1:$B$32,2,0),VLOOKUP(VALUE(MID($A71,9,1)),'DO NOT DELETE THIS SHEET'!$A$1:$B$32,2,0))*32^6)+(IFERROR(VLOOKUP(MID($A71, 10, 1),'DO NOT DELETE THIS SHEET'!$A$1:$B$32,2,0),VLOOKUP(VALUE(MID($A71, 10, 1)),'DO NOT DELETE THIS SHEET'!$A$1:$B$32,2,0))*32^5)+(IFERROR(VLOOKUP(MID($A71, 11, 1),'DO NOT DELETE THIS SHEET'!$A$1:$B$32,2,0),VLOOKUP(VALUE(MID($A71, 11, 1)),'DO NOT DELETE THIS SHEET'!$A$1:$B$32,2,0))*32^4)+(IFERROR(VLOOKUP(MID($A71, 12, 1),'DO NOT DELETE THIS SHEET'!$A$1:$B$32,2,0),VLOOKUP(VALUE(MID($A71, 12, 1)),'DO NOT DELETE THIS SHEET'!$A$1:$B$32,2,0))*32^3)+(IFERROR(VLOOKUP(MID($A71, 13, 1),'DO NOT DELETE THIS SHEET'!$A$1:$B$32,2,0),VLOOKUP(VALUE(MID($A71, 13, 1)),'DO NOT DELETE THIS SHEET'!$A$1:$B$32,2,0))*32^2)+(IFERROR(VLOOKUP(MID($A71, 14, 1),'DO NOT DELETE THIS SHEET'!$A$1:$B$32,2,0),VLOOKUP(VALUE(MID($A71, 14, 1)),'DO NOT DELETE THIS SHEET'!$A$1:$B$32,2,0))*32)+(IFERROR(VLOOKUP(MID($A71, 15, 1),'DO NOT DELETE THIS SHEET'!$A$1:$B$32,2,0),VLOOKUP(VALUE(MID($A71, 15, 1)),'DO NOT DELETE THIS SHEET'!$A$1:$B$32,2,0)))</f>
        <v>#VALUE!</v>
      </c>
      <c r="I71" s="7" t="str">
        <f t="shared" si="16"/>
        <v/>
      </c>
      <c r="J71" s="15">
        <f>IF(K71="USMC",DATE(YEAR(DATE(1000,1,1)+(IF(IFERROR(VALUE(MID(MID(A71,84,4),1,1)),MID(MID(A71,84,4),1,1))=0,0,IFERROR(VLOOKUP(VALUE(MID(MID(A71,84,4),1,1)),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0)*POWER(32,0)))-1))-1900,MONTH(DATE(1000,1,1)+(IF(IFERROR(VALUE(MID(MID(A71,84,4),1,1)),MID(MID(A71,84,4),1,1))=0,0,IFERROR(VLOOKUP(VALUE(MID(MID(A71,84,4),1,1)),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0)*POWER(32,0)))-1)),DAY(DATE(1000,1,1)+(IF(IFERROR(VALUE(MID(MID(A71,84,4),1,1)),MID(MID(A71,84,4),1,1))=0,0,IFERROR(VLOOKUP(VALUE(MID(MID(A71,84,4),1,1)),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0)*POWER(32,0)))-1))),DATE(2999,1,1))</f>
        <v>401404</v>
      </c>
      <c r="K71" s="28" t="str">
        <f t="shared" si="17"/>
        <v>Other</v>
      </c>
    </row>
    <row r="72" spans="1:11" ht="12" customHeight="1">
      <c r="A72" s="7"/>
      <c r="B72" s="7" t="str">
        <f t="shared" si="11"/>
        <v>No Card</v>
      </c>
      <c r="C72" s="7" t="str">
        <f>IF(COUNTIF(MasterRoster!$F$5:$F$1001, H72)&gt;0, "Yes", "No")</f>
        <v>No</v>
      </c>
      <c r="D72" s="16" t="str">
        <f t="shared" ca="1" si="12"/>
        <v>Error</v>
      </c>
      <c r="E72" s="7" t="str">
        <f t="shared" si="13"/>
        <v/>
      </c>
      <c r="F72" s="7" t="str">
        <f t="shared" si="14"/>
        <v/>
      </c>
      <c r="G72" s="7" t="str">
        <f t="shared" si="15"/>
        <v>N/A</v>
      </c>
      <c r="H72" s="28" t="e">
        <f>(IFERROR(VLOOKUP(MID($A72,9,1),'DO NOT DELETE THIS SHEET'!$A$1:$B$32,2,0),VLOOKUP(VALUE(MID($A72,9,1)),'DO NOT DELETE THIS SHEET'!$A$1:$B$32,2,0))*32^6)+(IFERROR(VLOOKUP(MID($A72, 10, 1),'DO NOT DELETE THIS SHEET'!$A$1:$B$32,2,0),VLOOKUP(VALUE(MID($A72, 10, 1)),'DO NOT DELETE THIS SHEET'!$A$1:$B$32,2,0))*32^5)+(IFERROR(VLOOKUP(MID($A72, 11, 1),'DO NOT DELETE THIS SHEET'!$A$1:$B$32,2,0),VLOOKUP(VALUE(MID($A72, 11, 1)),'DO NOT DELETE THIS SHEET'!$A$1:$B$32,2,0))*32^4)+(IFERROR(VLOOKUP(MID($A72, 12, 1),'DO NOT DELETE THIS SHEET'!$A$1:$B$32,2,0),VLOOKUP(VALUE(MID($A72, 12, 1)),'DO NOT DELETE THIS SHEET'!$A$1:$B$32,2,0))*32^3)+(IFERROR(VLOOKUP(MID($A72, 13, 1),'DO NOT DELETE THIS SHEET'!$A$1:$B$32,2,0),VLOOKUP(VALUE(MID($A72, 13, 1)),'DO NOT DELETE THIS SHEET'!$A$1:$B$32,2,0))*32^2)+(IFERROR(VLOOKUP(MID($A72, 14, 1),'DO NOT DELETE THIS SHEET'!$A$1:$B$32,2,0),VLOOKUP(VALUE(MID($A72, 14, 1)),'DO NOT DELETE THIS SHEET'!$A$1:$B$32,2,0))*32)+(IFERROR(VLOOKUP(MID($A72, 15, 1),'DO NOT DELETE THIS SHEET'!$A$1:$B$32,2,0),VLOOKUP(VALUE(MID($A72, 15, 1)),'DO NOT DELETE THIS SHEET'!$A$1:$B$32,2,0)))</f>
        <v>#VALUE!</v>
      </c>
      <c r="I72" s="7" t="str">
        <f t="shared" si="16"/>
        <v/>
      </c>
      <c r="J72" s="15">
        <f>IF(K72="USMC",DATE(YEAR(DATE(1000,1,1)+(IF(IFERROR(VALUE(MID(MID(A72,84,4),1,1)),MID(MID(A72,84,4),1,1))=0,0,IFERROR(VLOOKUP(VALUE(MID(MID(A72,84,4),1,1)),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0)*POWER(32,0)))-1))-1900,MONTH(DATE(1000,1,1)+(IF(IFERROR(VALUE(MID(MID(A72,84,4),1,1)),MID(MID(A72,84,4),1,1))=0,0,IFERROR(VLOOKUP(VALUE(MID(MID(A72,84,4),1,1)),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0)*POWER(32,0)))-1)),DAY(DATE(1000,1,1)+(IF(IFERROR(VALUE(MID(MID(A72,84,4),1,1)),MID(MID(A72,84,4),1,1))=0,0,IFERROR(VLOOKUP(VALUE(MID(MID(A72,84,4),1,1)),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0)*POWER(32,0)))-1))),DATE(2999,1,1))</f>
        <v>401404</v>
      </c>
      <c r="K72" s="28" t="str">
        <f t="shared" si="17"/>
        <v>Other</v>
      </c>
    </row>
    <row r="73" spans="1:11" ht="12" customHeight="1">
      <c r="A73" s="7"/>
      <c r="B73" s="7" t="str">
        <f t="shared" si="11"/>
        <v>No Card</v>
      </c>
      <c r="C73" s="7" t="str">
        <f>IF(COUNTIF(MasterRoster!$F$5:$F$1001, H73)&gt;0, "Yes", "No")</f>
        <v>No</v>
      </c>
      <c r="D73" s="16" t="str">
        <f t="shared" ca="1" si="12"/>
        <v>Error</v>
      </c>
      <c r="E73" s="7" t="str">
        <f t="shared" si="13"/>
        <v/>
      </c>
      <c r="F73" s="7" t="str">
        <f t="shared" si="14"/>
        <v/>
      </c>
      <c r="G73" s="7" t="str">
        <f t="shared" si="15"/>
        <v>N/A</v>
      </c>
      <c r="H73" s="28" t="e">
        <f>(IFERROR(VLOOKUP(MID($A73,9,1),'DO NOT DELETE THIS SHEET'!$A$1:$B$32,2,0),VLOOKUP(VALUE(MID($A73,9,1)),'DO NOT DELETE THIS SHEET'!$A$1:$B$32,2,0))*32^6)+(IFERROR(VLOOKUP(MID($A73, 10, 1),'DO NOT DELETE THIS SHEET'!$A$1:$B$32,2,0),VLOOKUP(VALUE(MID($A73, 10, 1)),'DO NOT DELETE THIS SHEET'!$A$1:$B$32,2,0))*32^5)+(IFERROR(VLOOKUP(MID($A73, 11, 1),'DO NOT DELETE THIS SHEET'!$A$1:$B$32,2,0),VLOOKUP(VALUE(MID($A73, 11, 1)),'DO NOT DELETE THIS SHEET'!$A$1:$B$32,2,0))*32^4)+(IFERROR(VLOOKUP(MID($A73, 12, 1),'DO NOT DELETE THIS SHEET'!$A$1:$B$32,2,0),VLOOKUP(VALUE(MID($A73, 12, 1)),'DO NOT DELETE THIS SHEET'!$A$1:$B$32,2,0))*32^3)+(IFERROR(VLOOKUP(MID($A73, 13, 1),'DO NOT DELETE THIS SHEET'!$A$1:$B$32,2,0),VLOOKUP(VALUE(MID($A73, 13, 1)),'DO NOT DELETE THIS SHEET'!$A$1:$B$32,2,0))*32^2)+(IFERROR(VLOOKUP(MID($A73, 14, 1),'DO NOT DELETE THIS SHEET'!$A$1:$B$32,2,0),VLOOKUP(VALUE(MID($A73, 14, 1)),'DO NOT DELETE THIS SHEET'!$A$1:$B$32,2,0))*32)+(IFERROR(VLOOKUP(MID($A73, 15, 1),'DO NOT DELETE THIS SHEET'!$A$1:$B$32,2,0),VLOOKUP(VALUE(MID($A73, 15, 1)),'DO NOT DELETE THIS SHEET'!$A$1:$B$32,2,0)))</f>
        <v>#VALUE!</v>
      </c>
      <c r="I73" s="7" t="str">
        <f t="shared" si="16"/>
        <v/>
      </c>
      <c r="J73" s="15">
        <f>IF(K73="USMC",DATE(YEAR(DATE(1000,1,1)+(IF(IFERROR(VALUE(MID(MID(A73,84,4),1,1)),MID(MID(A73,84,4),1,1))=0,0,IFERROR(VLOOKUP(VALUE(MID(MID(A73,84,4),1,1)),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0)*POWER(32,0)))-1))-1900,MONTH(DATE(1000,1,1)+(IF(IFERROR(VALUE(MID(MID(A73,84,4),1,1)),MID(MID(A73,84,4),1,1))=0,0,IFERROR(VLOOKUP(VALUE(MID(MID(A73,84,4),1,1)),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0)*POWER(32,0)))-1)),DAY(DATE(1000,1,1)+(IF(IFERROR(VALUE(MID(MID(A73,84,4),1,1)),MID(MID(A73,84,4),1,1))=0,0,IFERROR(VLOOKUP(VALUE(MID(MID(A73,84,4),1,1)),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0)*POWER(32,0)))-1))),DATE(2999,1,1))</f>
        <v>401404</v>
      </c>
      <c r="K73" s="28" t="str">
        <f t="shared" si="17"/>
        <v>Other</v>
      </c>
    </row>
    <row r="74" spans="1:11" ht="12" customHeight="1">
      <c r="A74" s="7"/>
      <c r="B74" s="7" t="str">
        <f t="shared" si="11"/>
        <v>No Card</v>
      </c>
      <c r="C74" s="7" t="str">
        <f>IF(COUNTIF(MasterRoster!$F$5:$F$1001, H74)&gt;0, "Yes", "No")</f>
        <v>No</v>
      </c>
      <c r="D74" s="16" t="str">
        <f t="shared" ca="1" si="12"/>
        <v>Error</v>
      </c>
      <c r="E74" s="7" t="str">
        <f t="shared" si="13"/>
        <v/>
      </c>
      <c r="F74" s="7" t="str">
        <f t="shared" si="14"/>
        <v/>
      </c>
      <c r="G74" s="7" t="str">
        <f t="shared" si="15"/>
        <v>N/A</v>
      </c>
      <c r="H74" s="28" t="e">
        <f>(IFERROR(VLOOKUP(MID($A74,9,1),'DO NOT DELETE THIS SHEET'!$A$1:$B$32,2,0),VLOOKUP(VALUE(MID($A74,9,1)),'DO NOT DELETE THIS SHEET'!$A$1:$B$32,2,0))*32^6)+(IFERROR(VLOOKUP(MID($A74, 10, 1),'DO NOT DELETE THIS SHEET'!$A$1:$B$32,2,0),VLOOKUP(VALUE(MID($A74, 10, 1)),'DO NOT DELETE THIS SHEET'!$A$1:$B$32,2,0))*32^5)+(IFERROR(VLOOKUP(MID($A74, 11, 1),'DO NOT DELETE THIS SHEET'!$A$1:$B$32,2,0),VLOOKUP(VALUE(MID($A74, 11, 1)),'DO NOT DELETE THIS SHEET'!$A$1:$B$32,2,0))*32^4)+(IFERROR(VLOOKUP(MID($A74, 12, 1),'DO NOT DELETE THIS SHEET'!$A$1:$B$32,2,0),VLOOKUP(VALUE(MID($A74, 12, 1)),'DO NOT DELETE THIS SHEET'!$A$1:$B$32,2,0))*32^3)+(IFERROR(VLOOKUP(MID($A74, 13, 1),'DO NOT DELETE THIS SHEET'!$A$1:$B$32,2,0),VLOOKUP(VALUE(MID($A74, 13, 1)),'DO NOT DELETE THIS SHEET'!$A$1:$B$32,2,0))*32^2)+(IFERROR(VLOOKUP(MID($A74, 14, 1),'DO NOT DELETE THIS SHEET'!$A$1:$B$32,2,0),VLOOKUP(VALUE(MID($A74, 14, 1)),'DO NOT DELETE THIS SHEET'!$A$1:$B$32,2,0))*32)+(IFERROR(VLOOKUP(MID($A74, 15, 1),'DO NOT DELETE THIS SHEET'!$A$1:$B$32,2,0),VLOOKUP(VALUE(MID($A74, 15, 1)),'DO NOT DELETE THIS SHEET'!$A$1:$B$32,2,0)))</f>
        <v>#VALUE!</v>
      </c>
      <c r="I74" s="7" t="str">
        <f t="shared" si="16"/>
        <v/>
      </c>
      <c r="J74" s="15">
        <f>IF(K74="USMC",DATE(YEAR(DATE(1000,1,1)+(IF(IFERROR(VALUE(MID(MID(A74,84,4),1,1)),MID(MID(A74,84,4),1,1))=0,0,IFERROR(VLOOKUP(VALUE(MID(MID(A74,84,4),1,1)),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0)*POWER(32,0)))-1))-1900,MONTH(DATE(1000,1,1)+(IF(IFERROR(VALUE(MID(MID(A74,84,4),1,1)),MID(MID(A74,84,4),1,1))=0,0,IFERROR(VLOOKUP(VALUE(MID(MID(A74,84,4),1,1)),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0)*POWER(32,0)))-1)),DAY(DATE(1000,1,1)+(IF(IFERROR(VALUE(MID(MID(A74,84,4),1,1)),MID(MID(A74,84,4),1,1))=0,0,IFERROR(VLOOKUP(VALUE(MID(MID(A74,84,4),1,1)),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0)*POWER(32,0)))-1))),DATE(2999,1,1))</f>
        <v>401404</v>
      </c>
      <c r="K74" s="28" t="str">
        <f t="shared" si="17"/>
        <v>Other</v>
      </c>
    </row>
    <row r="75" spans="1:11" ht="12" customHeight="1">
      <c r="A75" s="7"/>
      <c r="B75" s="7" t="str">
        <f t="shared" si="11"/>
        <v>No Card</v>
      </c>
      <c r="C75" s="7" t="str">
        <f>IF(COUNTIF(MasterRoster!$F$5:$F$1001, H75)&gt;0, "Yes", "No")</f>
        <v>No</v>
      </c>
      <c r="D75" s="16" t="str">
        <f t="shared" ca="1" si="12"/>
        <v>Error</v>
      </c>
      <c r="E75" s="7" t="str">
        <f t="shared" si="13"/>
        <v/>
      </c>
      <c r="F75" s="7" t="str">
        <f t="shared" si="14"/>
        <v/>
      </c>
      <c r="G75" s="7" t="str">
        <f t="shared" si="15"/>
        <v>N/A</v>
      </c>
      <c r="H75" s="28" t="e">
        <f>(IFERROR(VLOOKUP(MID($A75,9,1),'DO NOT DELETE THIS SHEET'!$A$1:$B$32,2,0),VLOOKUP(VALUE(MID($A75,9,1)),'DO NOT DELETE THIS SHEET'!$A$1:$B$32,2,0))*32^6)+(IFERROR(VLOOKUP(MID($A75, 10, 1),'DO NOT DELETE THIS SHEET'!$A$1:$B$32,2,0),VLOOKUP(VALUE(MID($A75, 10, 1)),'DO NOT DELETE THIS SHEET'!$A$1:$B$32,2,0))*32^5)+(IFERROR(VLOOKUP(MID($A75, 11, 1),'DO NOT DELETE THIS SHEET'!$A$1:$B$32,2,0),VLOOKUP(VALUE(MID($A75, 11, 1)),'DO NOT DELETE THIS SHEET'!$A$1:$B$32,2,0))*32^4)+(IFERROR(VLOOKUP(MID($A75, 12, 1),'DO NOT DELETE THIS SHEET'!$A$1:$B$32,2,0),VLOOKUP(VALUE(MID($A75, 12, 1)),'DO NOT DELETE THIS SHEET'!$A$1:$B$32,2,0))*32^3)+(IFERROR(VLOOKUP(MID($A75, 13, 1),'DO NOT DELETE THIS SHEET'!$A$1:$B$32,2,0),VLOOKUP(VALUE(MID($A75, 13, 1)),'DO NOT DELETE THIS SHEET'!$A$1:$B$32,2,0))*32^2)+(IFERROR(VLOOKUP(MID($A75, 14, 1),'DO NOT DELETE THIS SHEET'!$A$1:$B$32,2,0),VLOOKUP(VALUE(MID($A75, 14, 1)),'DO NOT DELETE THIS SHEET'!$A$1:$B$32,2,0))*32)+(IFERROR(VLOOKUP(MID($A75, 15, 1),'DO NOT DELETE THIS SHEET'!$A$1:$B$32,2,0),VLOOKUP(VALUE(MID($A75, 15, 1)),'DO NOT DELETE THIS SHEET'!$A$1:$B$32,2,0)))</f>
        <v>#VALUE!</v>
      </c>
      <c r="I75" s="7" t="str">
        <f t="shared" si="16"/>
        <v/>
      </c>
      <c r="J75" s="15">
        <f>IF(K75="USMC",DATE(YEAR(DATE(1000,1,1)+(IF(IFERROR(VALUE(MID(MID(A75,84,4),1,1)),MID(MID(A75,84,4),1,1))=0,0,IFERROR(VLOOKUP(VALUE(MID(MID(A75,84,4),1,1)),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0)*POWER(32,0)))-1))-1900,MONTH(DATE(1000,1,1)+(IF(IFERROR(VALUE(MID(MID(A75,84,4),1,1)),MID(MID(A75,84,4),1,1))=0,0,IFERROR(VLOOKUP(VALUE(MID(MID(A75,84,4),1,1)),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0)*POWER(32,0)))-1)),DAY(DATE(1000,1,1)+(IF(IFERROR(VALUE(MID(MID(A75,84,4),1,1)),MID(MID(A75,84,4),1,1))=0,0,IFERROR(VLOOKUP(VALUE(MID(MID(A75,84,4),1,1)),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0)*POWER(32,0)))-1))),DATE(2999,1,1))</f>
        <v>401404</v>
      </c>
      <c r="K75" s="28" t="str">
        <f t="shared" si="17"/>
        <v>Other</v>
      </c>
    </row>
    <row r="76" spans="1:11" ht="12" customHeight="1">
      <c r="A76" s="7"/>
      <c r="B76" s="7" t="str">
        <f t="shared" si="11"/>
        <v>No Card</v>
      </c>
      <c r="C76" s="7" t="str">
        <f>IF(COUNTIF(MasterRoster!$F$5:$F$1001, H76)&gt;0, "Yes", "No")</f>
        <v>No</v>
      </c>
      <c r="D76" s="16" t="str">
        <f t="shared" ca="1" si="12"/>
        <v>Error</v>
      </c>
      <c r="E76" s="7" t="str">
        <f t="shared" si="13"/>
        <v/>
      </c>
      <c r="F76" s="7" t="str">
        <f t="shared" si="14"/>
        <v/>
      </c>
      <c r="G76" s="7" t="str">
        <f t="shared" si="15"/>
        <v>N/A</v>
      </c>
      <c r="H76" s="28" t="e">
        <f>(IFERROR(VLOOKUP(MID($A76,9,1),'DO NOT DELETE THIS SHEET'!$A$1:$B$32,2,0),VLOOKUP(VALUE(MID($A76,9,1)),'DO NOT DELETE THIS SHEET'!$A$1:$B$32,2,0))*32^6)+(IFERROR(VLOOKUP(MID($A76, 10, 1),'DO NOT DELETE THIS SHEET'!$A$1:$B$32,2,0),VLOOKUP(VALUE(MID($A76, 10, 1)),'DO NOT DELETE THIS SHEET'!$A$1:$B$32,2,0))*32^5)+(IFERROR(VLOOKUP(MID($A76, 11, 1),'DO NOT DELETE THIS SHEET'!$A$1:$B$32,2,0),VLOOKUP(VALUE(MID($A76, 11, 1)),'DO NOT DELETE THIS SHEET'!$A$1:$B$32,2,0))*32^4)+(IFERROR(VLOOKUP(MID($A76, 12, 1),'DO NOT DELETE THIS SHEET'!$A$1:$B$32,2,0),VLOOKUP(VALUE(MID($A76, 12, 1)),'DO NOT DELETE THIS SHEET'!$A$1:$B$32,2,0))*32^3)+(IFERROR(VLOOKUP(MID($A76, 13, 1),'DO NOT DELETE THIS SHEET'!$A$1:$B$32,2,0),VLOOKUP(VALUE(MID($A76, 13, 1)),'DO NOT DELETE THIS SHEET'!$A$1:$B$32,2,0))*32^2)+(IFERROR(VLOOKUP(MID($A76, 14, 1),'DO NOT DELETE THIS SHEET'!$A$1:$B$32,2,0),VLOOKUP(VALUE(MID($A76, 14, 1)),'DO NOT DELETE THIS SHEET'!$A$1:$B$32,2,0))*32)+(IFERROR(VLOOKUP(MID($A76, 15, 1),'DO NOT DELETE THIS SHEET'!$A$1:$B$32,2,0),VLOOKUP(VALUE(MID($A76, 15, 1)),'DO NOT DELETE THIS SHEET'!$A$1:$B$32,2,0)))</f>
        <v>#VALUE!</v>
      </c>
      <c r="I76" s="7" t="str">
        <f t="shared" si="16"/>
        <v/>
      </c>
      <c r="J76" s="15">
        <f>IF(K76="USMC",DATE(YEAR(DATE(1000,1,1)+(IF(IFERROR(VALUE(MID(MID(A76,84,4),1,1)),MID(MID(A76,84,4),1,1))=0,0,IFERROR(VLOOKUP(VALUE(MID(MID(A76,84,4),1,1)),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0)*POWER(32,0)))-1))-1900,MONTH(DATE(1000,1,1)+(IF(IFERROR(VALUE(MID(MID(A76,84,4),1,1)),MID(MID(A76,84,4),1,1))=0,0,IFERROR(VLOOKUP(VALUE(MID(MID(A76,84,4),1,1)),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0)*POWER(32,0)))-1)),DAY(DATE(1000,1,1)+(IF(IFERROR(VALUE(MID(MID(A76,84,4),1,1)),MID(MID(A76,84,4),1,1))=0,0,IFERROR(VLOOKUP(VALUE(MID(MID(A76,84,4),1,1)),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0)*POWER(32,0)))-1))),DATE(2999,1,1))</f>
        <v>401404</v>
      </c>
      <c r="K76" s="28" t="str">
        <f t="shared" si="17"/>
        <v>Other</v>
      </c>
    </row>
    <row r="77" spans="1:11" ht="12" customHeight="1">
      <c r="A77" s="7"/>
      <c r="B77" s="7" t="str">
        <f t="shared" si="11"/>
        <v>No Card</v>
      </c>
      <c r="C77" s="7" t="str">
        <f>IF(COUNTIF(MasterRoster!$F$5:$F$1001, H77)&gt;0, "Yes", "No")</f>
        <v>No</v>
      </c>
      <c r="D77" s="16" t="str">
        <f t="shared" ca="1" si="12"/>
        <v>Error</v>
      </c>
      <c r="E77" s="7" t="str">
        <f t="shared" si="13"/>
        <v/>
      </c>
      <c r="F77" s="7" t="str">
        <f t="shared" si="14"/>
        <v/>
      </c>
      <c r="G77" s="7" t="str">
        <f t="shared" si="15"/>
        <v>N/A</v>
      </c>
      <c r="H77" s="28" t="e">
        <f>(IFERROR(VLOOKUP(MID($A77,9,1),'DO NOT DELETE THIS SHEET'!$A$1:$B$32,2,0),VLOOKUP(VALUE(MID($A77,9,1)),'DO NOT DELETE THIS SHEET'!$A$1:$B$32,2,0))*32^6)+(IFERROR(VLOOKUP(MID($A77, 10, 1),'DO NOT DELETE THIS SHEET'!$A$1:$B$32,2,0),VLOOKUP(VALUE(MID($A77, 10, 1)),'DO NOT DELETE THIS SHEET'!$A$1:$B$32,2,0))*32^5)+(IFERROR(VLOOKUP(MID($A77, 11, 1),'DO NOT DELETE THIS SHEET'!$A$1:$B$32,2,0),VLOOKUP(VALUE(MID($A77, 11, 1)),'DO NOT DELETE THIS SHEET'!$A$1:$B$32,2,0))*32^4)+(IFERROR(VLOOKUP(MID($A77, 12, 1),'DO NOT DELETE THIS SHEET'!$A$1:$B$32,2,0),VLOOKUP(VALUE(MID($A77, 12, 1)),'DO NOT DELETE THIS SHEET'!$A$1:$B$32,2,0))*32^3)+(IFERROR(VLOOKUP(MID($A77, 13, 1),'DO NOT DELETE THIS SHEET'!$A$1:$B$32,2,0),VLOOKUP(VALUE(MID($A77, 13, 1)),'DO NOT DELETE THIS SHEET'!$A$1:$B$32,2,0))*32^2)+(IFERROR(VLOOKUP(MID($A77, 14, 1),'DO NOT DELETE THIS SHEET'!$A$1:$B$32,2,0),VLOOKUP(VALUE(MID($A77, 14, 1)),'DO NOT DELETE THIS SHEET'!$A$1:$B$32,2,0))*32)+(IFERROR(VLOOKUP(MID($A77, 15, 1),'DO NOT DELETE THIS SHEET'!$A$1:$B$32,2,0),VLOOKUP(VALUE(MID($A77, 15, 1)),'DO NOT DELETE THIS SHEET'!$A$1:$B$32,2,0)))</f>
        <v>#VALUE!</v>
      </c>
      <c r="I77" s="7" t="str">
        <f t="shared" si="16"/>
        <v/>
      </c>
      <c r="J77" s="15">
        <f>IF(K77="USMC",DATE(YEAR(DATE(1000,1,1)+(IF(IFERROR(VALUE(MID(MID(A77,84,4),1,1)),MID(MID(A77,84,4),1,1))=0,0,IFERROR(VLOOKUP(VALUE(MID(MID(A77,84,4),1,1)),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0)*POWER(32,0)))-1))-1900,MONTH(DATE(1000,1,1)+(IF(IFERROR(VALUE(MID(MID(A77,84,4),1,1)),MID(MID(A77,84,4),1,1))=0,0,IFERROR(VLOOKUP(VALUE(MID(MID(A77,84,4),1,1)),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0)*POWER(32,0)))-1)),DAY(DATE(1000,1,1)+(IF(IFERROR(VALUE(MID(MID(A77,84,4),1,1)),MID(MID(A77,84,4),1,1))=0,0,IFERROR(VLOOKUP(VALUE(MID(MID(A77,84,4),1,1)),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0)*POWER(32,0)))-1))),DATE(2999,1,1))</f>
        <v>401404</v>
      </c>
      <c r="K77" s="28" t="str">
        <f t="shared" si="17"/>
        <v>Other</v>
      </c>
    </row>
    <row r="78" spans="1:11" ht="12" customHeight="1">
      <c r="A78" s="7"/>
      <c r="B78" s="7" t="str">
        <f t="shared" si="11"/>
        <v>No Card</v>
      </c>
      <c r="C78" s="7" t="str">
        <f>IF(COUNTIF(MasterRoster!$F$5:$F$1001, H78)&gt;0, "Yes", "No")</f>
        <v>No</v>
      </c>
      <c r="D78" s="16" t="str">
        <f t="shared" ca="1" si="12"/>
        <v>Error</v>
      </c>
      <c r="E78" s="7" t="str">
        <f t="shared" si="13"/>
        <v/>
      </c>
      <c r="F78" s="7" t="str">
        <f t="shared" si="14"/>
        <v/>
      </c>
      <c r="G78" s="7" t="str">
        <f t="shared" si="15"/>
        <v>N/A</v>
      </c>
      <c r="H78" s="28" t="e">
        <f>(IFERROR(VLOOKUP(MID($A78,9,1),'DO NOT DELETE THIS SHEET'!$A$1:$B$32,2,0),VLOOKUP(VALUE(MID($A78,9,1)),'DO NOT DELETE THIS SHEET'!$A$1:$B$32,2,0))*32^6)+(IFERROR(VLOOKUP(MID($A78, 10, 1),'DO NOT DELETE THIS SHEET'!$A$1:$B$32,2,0),VLOOKUP(VALUE(MID($A78, 10, 1)),'DO NOT DELETE THIS SHEET'!$A$1:$B$32,2,0))*32^5)+(IFERROR(VLOOKUP(MID($A78, 11, 1),'DO NOT DELETE THIS SHEET'!$A$1:$B$32,2,0),VLOOKUP(VALUE(MID($A78, 11, 1)),'DO NOT DELETE THIS SHEET'!$A$1:$B$32,2,0))*32^4)+(IFERROR(VLOOKUP(MID($A78, 12, 1),'DO NOT DELETE THIS SHEET'!$A$1:$B$32,2,0),VLOOKUP(VALUE(MID($A78, 12, 1)),'DO NOT DELETE THIS SHEET'!$A$1:$B$32,2,0))*32^3)+(IFERROR(VLOOKUP(MID($A78, 13, 1),'DO NOT DELETE THIS SHEET'!$A$1:$B$32,2,0),VLOOKUP(VALUE(MID($A78, 13, 1)),'DO NOT DELETE THIS SHEET'!$A$1:$B$32,2,0))*32^2)+(IFERROR(VLOOKUP(MID($A78, 14, 1),'DO NOT DELETE THIS SHEET'!$A$1:$B$32,2,0),VLOOKUP(VALUE(MID($A78, 14, 1)),'DO NOT DELETE THIS SHEET'!$A$1:$B$32,2,0))*32)+(IFERROR(VLOOKUP(MID($A78, 15, 1),'DO NOT DELETE THIS SHEET'!$A$1:$B$32,2,0),VLOOKUP(VALUE(MID($A78, 15, 1)),'DO NOT DELETE THIS SHEET'!$A$1:$B$32,2,0)))</f>
        <v>#VALUE!</v>
      </c>
      <c r="I78" s="7" t="str">
        <f t="shared" si="16"/>
        <v/>
      </c>
      <c r="J78" s="15">
        <f>IF(K78="USMC",DATE(YEAR(DATE(1000,1,1)+(IF(IFERROR(VALUE(MID(MID(A78,84,4),1,1)),MID(MID(A78,84,4),1,1))=0,0,IFERROR(VLOOKUP(VALUE(MID(MID(A78,84,4),1,1)),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0)*POWER(32,0)))-1))-1900,MONTH(DATE(1000,1,1)+(IF(IFERROR(VALUE(MID(MID(A78,84,4),1,1)),MID(MID(A78,84,4),1,1))=0,0,IFERROR(VLOOKUP(VALUE(MID(MID(A78,84,4),1,1)),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0)*POWER(32,0)))-1)),DAY(DATE(1000,1,1)+(IF(IFERROR(VALUE(MID(MID(A78,84,4),1,1)),MID(MID(A78,84,4),1,1))=0,0,IFERROR(VLOOKUP(VALUE(MID(MID(A78,84,4),1,1)),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0)*POWER(32,0)))-1))),DATE(2999,1,1))</f>
        <v>401404</v>
      </c>
      <c r="K78" s="28" t="str">
        <f t="shared" si="17"/>
        <v>Other</v>
      </c>
    </row>
    <row r="79" spans="1:11" ht="12" customHeight="1">
      <c r="A79" s="7"/>
      <c r="B79" s="7" t="str">
        <f t="shared" si="11"/>
        <v>No Card</v>
      </c>
      <c r="C79" s="7" t="str">
        <f>IF(COUNTIF(MasterRoster!$F$5:$F$1001, H79)&gt;0, "Yes", "No")</f>
        <v>No</v>
      </c>
      <c r="D79" s="16" t="str">
        <f t="shared" ca="1" si="12"/>
        <v>Error</v>
      </c>
      <c r="E79" s="7" t="str">
        <f t="shared" si="13"/>
        <v/>
      </c>
      <c r="F79" s="7" t="str">
        <f t="shared" si="14"/>
        <v/>
      </c>
      <c r="G79" s="7" t="str">
        <f t="shared" si="15"/>
        <v>N/A</v>
      </c>
      <c r="H79" s="28" t="e">
        <f>(IFERROR(VLOOKUP(MID($A79,9,1),'DO NOT DELETE THIS SHEET'!$A$1:$B$32,2,0),VLOOKUP(VALUE(MID($A79,9,1)),'DO NOT DELETE THIS SHEET'!$A$1:$B$32,2,0))*32^6)+(IFERROR(VLOOKUP(MID($A79, 10, 1),'DO NOT DELETE THIS SHEET'!$A$1:$B$32,2,0),VLOOKUP(VALUE(MID($A79, 10, 1)),'DO NOT DELETE THIS SHEET'!$A$1:$B$32,2,0))*32^5)+(IFERROR(VLOOKUP(MID($A79, 11, 1),'DO NOT DELETE THIS SHEET'!$A$1:$B$32,2,0),VLOOKUP(VALUE(MID($A79, 11, 1)),'DO NOT DELETE THIS SHEET'!$A$1:$B$32,2,0))*32^4)+(IFERROR(VLOOKUP(MID($A79, 12, 1),'DO NOT DELETE THIS SHEET'!$A$1:$B$32,2,0),VLOOKUP(VALUE(MID($A79, 12, 1)),'DO NOT DELETE THIS SHEET'!$A$1:$B$32,2,0))*32^3)+(IFERROR(VLOOKUP(MID($A79, 13, 1),'DO NOT DELETE THIS SHEET'!$A$1:$B$32,2,0),VLOOKUP(VALUE(MID($A79, 13, 1)),'DO NOT DELETE THIS SHEET'!$A$1:$B$32,2,0))*32^2)+(IFERROR(VLOOKUP(MID($A79, 14, 1),'DO NOT DELETE THIS SHEET'!$A$1:$B$32,2,0),VLOOKUP(VALUE(MID($A79, 14, 1)),'DO NOT DELETE THIS SHEET'!$A$1:$B$32,2,0))*32)+(IFERROR(VLOOKUP(MID($A79, 15, 1),'DO NOT DELETE THIS SHEET'!$A$1:$B$32,2,0),VLOOKUP(VALUE(MID($A79, 15, 1)),'DO NOT DELETE THIS SHEET'!$A$1:$B$32,2,0)))</f>
        <v>#VALUE!</v>
      </c>
      <c r="I79" s="7" t="str">
        <f t="shared" si="16"/>
        <v/>
      </c>
      <c r="J79" s="15">
        <f>IF(K79="USMC",DATE(YEAR(DATE(1000,1,1)+(IF(IFERROR(VALUE(MID(MID(A79,84,4),1,1)),MID(MID(A79,84,4),1,1))=0,0,IFERROR(VLOOKUP(VALUE(MID(MID(A79,84,4),1,1)),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0)*POWER(32,0)))-1))-1900,MONTH(DATE(1000,1,1)+(IF(IFERROR(VALUE(MID(MID(A79,84,4),1,1)),MID(MID(A79,84,4),1,1))=0,0,IFERROR(VLOOKUP(VALUE(MID(MID(A79,84,4),1,1)),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0)*POWER(32,0)))-1)),DAY(DATE(1000,1,1)+(IF(IFERROR(VALUE(MID(MID(A79,84,4),1,1)),MID(MID(A79,84,4),1,1))=0,0,IFERROR(VLOOKUP(VALUE(MID(MID(A79,84,4),1,1)),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0)*POWER(32,0)))-1))),DATE(2999,1,1))</f>
        <v>401404</v>
      </c>
      <c r="K79" s="28" t="str">
        <f t="shared" si="17"/>
        <v>Other</v>
      </c>
    </row>
    <row r="80" spans="1:11" ht="12" customHeight="1">
      <c r="A80" s="7"/>
      <c r="B80" s="7" t="str">
        <f t="shared" si="11"/>
        <v>No Card</v>
      </c>
      <c r="C80" s="7" t="str">
        <f>IF(COUNTIF(MasterRoster!$F$5:$F$1001, H80)&gt;0, "Yes", "No")</f>
        <v>No</v>
      </c>
      <c r="D80" s="16" t="str">
        <f t="shared" ca="1" si="12"/>
        <v>Error</v>
      </c>
      <c r="E80" s="7" t="str">
        <f t="shared" si="13"/>
        <v/>
      </c>
      <c r="F80" s="7" t="str">
        <f t="shared" si="14"/>
        <v/>
      </c>
      <c r="G80" s="7" t="str">
        <f t="shared" si="15"/>
        <v>N/A</v>
      </c>
      <c r="H80" s="28" t="e">
        <f>(IFERROR(VLOOKUP(MID($A80,9,1),'DO NOT DELETE THIS SHEET'!$A$1:$B$32,2,0),VLOOKUP(VALUE(MID($A80,9,1)),'DO NOT DELETE THIS SHEET'!$A$1:$B$32,2,0))*32^6)+(IFERROR(VLOOKUP(MID($A80, 10, 1),'DO NOT DELETE THIS SHEET'!$A$1:$B$32,2,0),VLOOKUP(VALUE(MID($A80, 10, 1)),'DO NOT DELETE THIS SHEET'!$A$1:$B$32,2,0))*32^5)+(IFERROR(VLOOKUP(MID($A80, 11, 1),'DO NOT DELETE THIS SHEET'!$A$1:$B$32,2,0),VLOOKUP(VALUE(MID($A80, 11, 1)),'DO NOT DELETE THIS SHEET'!$A$1:$B$32,2,0))*32^4)+(IFERROR(VLOOKUP(MID($A80, 12, 1),'DO NOT DELETE THIS SHEET'!$A$1:$B$32,2,0),VLOOKUP(VALUE(MID($A80, 12, 1)),'DO NOT DELETE THIS SHEET'!$A$1:$B$32,2,0))*32^3)+(IFERROR(VLOOKUP(MID($A80, 13, 1),'DO NOT DELETE THIS SHEET'!$A$1:$B$32,2,0),VLOOKUP(VALUE(MID($A80, 13, 1)),'DO NOT DELETE THIS SHEET'!$A$1:$B$32,2,0))*32^2)+(IFERROR(VLOOKUP(MID($A80, 14, 1),'DO NOT DELETE THIS SHEET'!$A$1:$B$32,2,0),VLOOKUP(VALUE(MID($A80, 14, 1)),'DO NOT DELETE THIS SHEET'!$A$1:$B$32,2,0))*32)+(IFERROR(VLOOKUP(MID($A80, 15, 1),'DO NOT DELETE THIS SHEET'!$A$1:$B$32,2,0),VLOOKUP(VALUE(MID($A80, 15, 1)),'DO NOT DELETE THIS SHEET'!$A$1:$B$32,2,0)))</f>
        <v>#VALUE!</v>
      </c>
      <c r="I80" s="7" t="str">
        <f t="shared" si="16"/>
        <v/>
      </c>
      <c r="J80" s="15">
        <f>IF(K80="USMC",DATE(YEAR(DATE(1000,1,1)+(IF(IFERROR(VALUE(MID(MID(A80,84,4),1,1)),MID(MID(A80,84,4),1,1))=0,0,IFERROR(VLOOKUP(VALUE(MID(MID(A80,84,4),1,1)),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0)*POWER(32,0)))-1))-1900,MONTH(DATE(1000,1,1)+(IF(IFERROR(VALUE(MID(MID(A80,84,4),1,1)),MID(MID(A80,84,4),1,1))=0,0,IFERROR(VLOOKUP(VALUE(MID(MID(A80,84,4),1,1)),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0)*POWER(32,0)))-1)),DAY(DATE(1000,1,1)+(IF(IFERROR(VALUE(MID(MID(A80,84,4),1,1)),MID(MID(A80,84,4),1,1))=0,0,IFERROR(VLOOKUP(VALUE(MID(MID(A80,84,4),1,1)),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0)*POWER(32,0)))-1))),DATE(2999,1,1))</f>
        <v>401404</v>
      </c>
      <c r="K80" s="28" t="str">
        <f t="shared" si="17"/>
        <v>Other</v>
      </c>
    </row>
    <row r="81" spans="1:14" ht="12" customHeight="1">
      <c r="A81" s="7"/>
      <c r="B81" s="7" t="str">
        <f t="shared" si="11"/>
        <v>No Card</v>
      </c>
      <c r="C81" s="7" t="str">
        <f>IF(COUNTIF(MasterRoster!$F$5:$F$1001, H81)&gt;0, "Yes", "No")</f>
        <v>No</v>
      </c>
      <c r="D81" s="16" t="str">
        <f t="shared" ca="1" si="12"/>
        <v>Error</v>
      </c>
      <c r="E81" s="7" t="str">
        <f t="shared" si="13"/>
        <v/>
      </c>
      <c r="F81" s="7" t="str">
        <f t="shared" si="14"/>
        <v/>
      </c>
      <c r="G81" s="7" t="str">
        <f t="shared" si="15"/>
        <v>N/A</v>
      </c>
      <c r="H81" s="28" t="e">
        <f>(IFERROR(VLOOKUP(MID($A81,9,1),'DO NOT DELETE THIS SHEET'!$A$1:$B$32,2,0),VLOOKUP(VALUE(MID($A81,9,1)),'DO NOT DELETE THIS SHEET'!$A$1:$B$32,2,0))*32^6)+(IFERROR(VLOOKUP(MID($A81, 10, 1),'DO NOT DELETE THIS SHEET'!$A$1:$B$32,2,0),VLOOKUP(VALUE(MID($A81, 10, 1)),'DO NOT DELETE THIS SHEET'!$A$1:$B$32,2,0))*32^5)+(IFERROR(VLOOKUP(MID($A81, 11, 1),'DO NOT DELETE THIS SHEET'!$A$1:$B$32,2,0),VLOOKUP(VALUE(MID($A81, 11, 1)),'DO NOT DELETE THIS SHEET'!$A$1:$B$32,2,0))*32^4)+(IFERROR(VLOOKUP(MID($A81, 12, 1),'DO NOT DELETE THIS SHEET'!$A$1:$B$32,2,0),VLOOKUP(VALUE(MID($A81, 12, 1)),'DO NOT DELETE THIS SHEET'!$A$1:$B$32,2,0))*32^3)+(IFERROR(VLOOKUP(MID($A81, 13, 1),'DO NOT DELETE THIS SHEET'!$A$1:$B$32,2,0),VLOOKUP(VALUE(MID($A81, 13, 1)),'DO NOT DELETE THIS SHEET'!$A$1:$B$32,2,0))*32^2)+(IFERROR(VLOOKUP(MID($A81, 14, 1),'DO NOT DELETE THIS SHEET'!$A$1:$B$32,2,0),VLOOKUP(VALUE(MID($A81, 14, 1)),'DO NOT DELETE THIS SHEET'!$A$1:$B$32,2,0))*32)+(IFERROR(VLOOKUP(MID($A81, 15, 1),'DO NOT DELETE THIS SHEET'!$A$1:$B$32,2,0),VLOOKUP(VALUE(MID($A81, 15, 1)),'DO NOT DELETE THIS SHEET'!$A$1:$B$32,2,0)))</f>
        <v>#VALUE!</v>
      </c>
      <c r="I81" s="7" t="str">
        <f t="shared" si="16"/>
        <v/>
      </c>
      <c r="J81" s="15">
        <f>IF(K81="USMC",DATE(YEAR(DATE(1000,1,1)+(IF(IFERROR(VALUE(MID(MID(A81,84,4),1,1)),MID(MID(A81,84,4),1,1))=0,0,IFERROR(VLOOKUP(VALUE(MID(MID(A81,84,4),1,1)),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0)*POWER(32,0)))-1))-1900,MONTH(DATE(1000,1,1)+(IF(IFERROR(VALUE(MID(MID(A81,84,4),1,1)),MID(MID(A81,84,4),1,1))=0,0,IFERROR(VLOOKUP(VALUE(MID(MID(A81,84,4),1,1)),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0)*POWER(32,0)))-1)),DAY(DATE(1000,1,1)+(IF(IFERROR(VALUE(MID(MID(A81,84,4),1,1)),MID(MID(A81,84,4),1,1))=0,0,IFERROR(VLOOKUP(VALUE(MID(MID(A81,84,4),1,1)),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0)*POWER(32,0)))-1))),DATE(2999,1,1))</f>
        <v>401404</v>
      </c>
      <c r="K81" s="28" t="str">
        <f t="shared" si="17"/>
        <v>Other</v>
      </c>
    </row>
    <row r="82" spans="1:14" ht="12" customHeight="1">
      <c r="A82" s="7"/>
      <c r="B82" s="7" t="str">
        <f t="shared" si="11"/>
        <v>No Card</v>
      </c>
      <c r="C82" s="7" t="str">
        <f>IF(COUNTIF(MasterRoster!$F$5:$F$1001, H82)&gt;0, "Yes", "No")</f>
        <v>No</v>
      </c>
      <c r="D82" s="16" t="str">
        <f t="shared" ca="1" si="12"/>
        <v>Error</v>
      </c>
      <c r="E82" s="7" t="str">
        <f t="shared" si="13"/>
        <v/>
      </c>
      <c r="F82" s="7" t="str">
        <f t="shared" si="14"/>
        <v/>
      </c>
      <c r="G82" s="7" t="str">
        <f t="shared" si="15"/>
        <v>N/A</v>
      </c>
      <c r="H82" s="28" t="e">
        <f>(IFERROR(VLOOKUP(MID($A82,9,1),'DO NOT DELETE THIS SHEET'!$A$1:$B$32,2,0),VLOOKUP(VALUE(MID($A82,9,1)),'DO NOT DELETE THIS SHEET'!$A$1:$B$32,2,0))*32^6)+(IFERROR(VLOOKUP(MID($A82, 10, 1),'DO NOT DELETE THIS SHEET'!$A$1:$B$32,2,0),VLOOKUP(VALUE(MID($A82, 10, 1)),'DO NOT DELETE THIS SHEET'!$A$1:$B$32,2,0))*32^5)+(IFERROR(VLOOKUP(MID($A82, 11, 1),'DO NOT DELETE THIS SHEET'!$A$1:$B$32,2,0),VLOOKUP(VALUE(MID($A82, 11, 1)),'DO NOT DELETE THIS SHEET'!$A$1:$B$32,2,0))*32^4)+(IFERROR(VLOOKUP(MID($A82, 12, 1),'DO NOT DELETE THIS SHEET'!$A$1:$B$32,2,0),VLOOKUP(VALUE(MID($A82, 12, 1)),'DO NOT DELETE THIS SHEET'!$A$1:$B$32,2,0))*32^3)+(IFERROR(VLOOKUP(MID($A82, 13, 1),'DO NOT DELETE THIS SHEET'!$A$1:$B$32,2,0),VLOOKUP(VALUE(MID($A82, 13, 1)),'DO NOT DELETE THIS SHEET'!$A$1:$B$32,2,0))*32^2)+(IFERROR(VLOOKUP(MID($A82, 14, 1),'DO NOT DELETE THIS SHEET'!$A$1:$B$32,2,0),VLOOKUP(VALUE(MID($A82, 14, 1)),'DO NOT DELETE THIS SHEET'!$A$1:$B$32,2,0))*32)+(IFERROR(VLOOKUP(MID($A82, 15, 1),'DO NOT DELETE THIS SHEET'!$A$1:$B$32,2,0),VLOOKUP(VALUE(MID($A82, 15, 1)),'DO NOT DELETE THIS SHEET'!$A$1:$B$32,2,0)))</f>
        <v>#VALUE!</v>
      </c>
      <c r="I82" s="7" t="str">
        <f t="shared" si="16"/>
        <v/>
      </c>
      <c r="J82" s="15">
        <f>IF(K82="USMC",DATE(YEAR(DATE(1000,1,1)+(IF(IFERROR(VALUE(MID(MID(A82,84,4),1,1)),MID(MID(A82,84,4),1,1))=0,0,IFERROR(VLOOKUP(VALUE(MID(MID(A82,84,4),1,1)),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0)*POWER(32,0)))-1))-1900,MONTH(DATE(1000,1,1)+(IF(IFERROR(VALUE(MID(MID(A82,84,4),1,1)),MID(MID(A82,84,4),1,1))=0,0,IFERROR(VLOOKUP(VALUE(MID(MID(A82,84,4),1,1)),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0)*POWER(32,0)))-1)),DAY(DATE(1000,1,1)+(IF(IFERROR(VALUE(MID(MID(A82,84,4),1,1)),MID(MID(A82,84,4),1,1))=0,0,IFERROR(VLOOKUP(VALUE(MID(MID(A82,84,4),1,1)),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0)*POWER(32,0)))-1))),DATE(2999,1,1))</f>
        <v>401404</v>
      </c>
      <c r="K82" s="28" t="str">
        <f t="shared" si="17"/>
        <v>Other</v>
      </c>
    </row>
    <row r="83" spans="1:14" ht="12" customHeight="1">
      <c r="A83" s="7"/>
      <c r="B83" s="7" t="str">
        <f t="shared" si="11"/>
        <v>No Card</v>
      </c>
      <c r="C83" s="7" t="str">
        <f>IF(COUNTIF(MasterRoster!$F$5:$F$1001, H83)&gt;0, "Yes", "No")</f>
        <v>No</v>
      </c>
      <c r="D83" s="16" t="str">
        <f t="shared" ca="1" si="12"/>
        <v>Error</v>
      </c>
      <c r="E83" s="7" t="str">
        <f t="shared" si="13"/>
        <v/>
      </c>
      <c r="F83" s="7" t="str">
        <f t="shared" si="14"/>
        <v/>
      </c>
      <c r="G83" s="7" t="str">
        <f t="shared" si="15"/>
        <v>N/A</v>
      </c>
      <c r="H83" s="28" t="e">
        <f>(IFERROR(VLOOKUP(MID($A83,9,1),'DO NOT DELETE THIS SHEET'!$A$1:$B$32,2,0),VLOOKUP(VALUE(MID($A83,9,1)),'DO NOT DELETE THIS SHEET'!$A$1:$B$32,2,0))*32^6)+(IFERROR(VLOOKUP(MID($A83, 10, 1),'DO NOT DELETE THIS SHEET'!$A$1:$B$32,2,0),VLOOKUP(VALUE(MID($A83, 10, 1)),'DO NOT DELETE THIS SHEET'!$A$1:$B$32,2,0))*32^5)+(IFERROR(VLOOKUP(MID($A83, 11, 1),'DO NOT DELETE THIS SHEET'!$A$1:$B$32,2,0),VLOOKUP(VALUE(MID($A83, 11, 1)),'DO NOT DELETE THIS SHEET'!$A$1:$B$32,2,0))*32^4)+(IFERROR(VLOOKUP(MID($A83, 12, 1),'DO NOT DELETE THIS SHEET'!$A$1:$B$32,2,0),VLOOKUP(VALUE(MID($A83, 12, 1)),'DO NOT DELETE THIS SHEET'!$A$1:$B$32,2,0))*32^3)+(IFERROR(VLOOKUP(MID($A83, 13, 1),'DO NOT DELETE THIS SHEET'!$A$1:$B$32,2,0),VLOOKUP(VALUE(MID($A83, 13, 1)),'DO NOT DELETE THIS SHEET'!$A$1:$B$32,2,0))*32^2)+(IFERROR(VLOOKUP(MID($A83, 14, 1),'DO NOT DELETE THIS SHEET'!$A$1:$B$32,2,0),VLOOKUP(VALUE(MID($A83, 14, 1)),'DO NOT DELETE THIS SHEET'!$A$1:$B$32,2,0))*32)+(IFERROR(VLOOKUP(MID($A83, 15, 1),'DO NOT DELETE THIS SHEET'!$A$1:$B$32,2,0),VLOOKUP(VALUE(MID($A83, 15, 1)),'DO NOT DELETE THIS SHEET'!$A$1:$B$32,2,0)))</f>
        <v>#VALUE!</v>
      </c>
      <c r="I83" s="7" t="str">
        <f t="shared" si="16"/>
        <v/>
      </c>
      <c r="J83" s="15">
        <f>IF(K83="USMC",DATE(YEAR(DATE(1000,1,1)+(IF(IFERROR(VALUE(MID(MID(A83,84,4),1,1)),MID(MID(A83,84,4),1,1))=0,0,IFERROR(VLOOKUP(VALUE(MID(MID(A83,84,4),1,1)),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0)*POWER(32,0)))-1))-1900,MONTH(DATE(1000,1,1)+(IF(IFERROR(VALUE(MID(MID(A83,84,4),1,1)),MID(MID(A83,84,4),1,1))=0,0,IFERROR(VLOOKUP(VALUE(MID(MID(A83,84,4),1,1)),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0)*POWER(32,0)))-1)),DAY(DATE(1000,1,1)+(IF(IFERROR(VALUE(MID(MID(A83,84,4),1,1)),MID(MID(A83,84,4),1,1))=0,0,IFERROR(VLOOKUP(VALUE(MID(MID(A83,84,4),1,1)),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0)*POWER(32,0)))-1))),DATE(2999,1,1))</f>
        <v>401404</v>
      </c>
      <c r="K83" s="28" t="str">
        <f t="shared" si="17"/>
        <v>Other</v>
      </c>
    </row>
    <row r="84" spans="1:14" ht="12" customHeight="1">
      <c r="A84" s="7"/>
      <c r="B84" s="7" t="str">
        <f t="shared" si="11"/>
        <v>No Card</v>
      </c>
      <c r="C84" s="7" t="str">
        <f>IF(COUNTIF(MasterRoster!$F$5:$F$1001, H84)&gt;0, "Yes", "No")</f>
        <v>No</v>
      </c>
      <c r="D84" s="16" t="str">
        <f t="shared" ca="1" si="12"/>
        <v>Error</v>
      </c>
      <c r="E84" s="7" t="str">
        <f t="shared" si="13"/>
        <v/>
      </c>
      <c r="F84" s="7" t="str">
        <f t="shared" si="14"/>
        <v/>
      </c>
      <c r="G84" s="7" t="str">
        <f t="shared" si="15"/>
        <v>N/A</v>
      </c>
      <c r="H84" s="28" t="e">
        <f>(IFERROR(VLOOKUP(MID($A84,9,1),'DO NOT DELETE THIS SHEET'!$A$1:$B$32,2,0),VLOOKUP(VALUE(MID($A84,9,1)),'DO NOT DELETE THIS SHEET'!$A$1:$B$32,2,0))*32^6)+(IFERROR(VLOOKUP(MID($A84, 10, 1),'DO NOT DELETE THIS SHEET'!$A$1:$B$32,2,0),VLOOKUP(VALUE(MID($A84, 10, 1)),'DO NOT DELETE THIS SHEET'!$A$1:$B$32,2,0))*32^5)+(IFERROR(VLOOKUP(MID($A84, 11, 1),'DO NOT DELETE THIS SHEET'!$A$1:$B$32,2,0),VLOOKUP(VALUE(MID($A84, 11, 1)),'DO NOT DELETE THIS SHEET'!$A$1:$B$32,2,0))*32^4)+(IFERROR(VLOOKUP(MID($A84, 12, 1),'DO NOT DELETE THIS SHEET'!$A$1:$B$32,2,0),VLOOKUP(VALUE(MID($A84, 12, 1)),'DO NOT DELETE THIS SHEET'!$A$1:$B$32,2,0))*32^3)+(IFERROR(VLOOKUP(MID($A84, 13, 1),'DO NOT DELETE THIS SHEET'!$A$1:$B$32,2,0),VLOOKUP(VALUE(MID($A84, 13, 1)),'DO NOT DELETE THIS SHEET'!$A$1:$B$32,2,0))*32^2)+(IFERROR(VLOOKUP(MID($A84, 14, 1),'DO NOT DELETE THIS SHEET'!$A$1:$B$32,2,0),VLOOKUP(VALUE(MID($A84, 14, 1)),'DO NOT DELETE THIS SHEET'!$A$1:$B$32,2,0))*32)+(IFERROR(VLOOKUP(MID($A84, 15, 1),'DO NOT DELETE THIS SHEET'!$A$1:$B$32,2,0),VLOOKUP(VALUE(MID($A84, 15, 1)),'DO NOT DELETE THIS SHEET'!$A$1:$B$32,2,0)))</f>
        <v>#VALUE!</v>
      </c>
      <c r="I84" s="7" t="str">
        <f t="shared" si="16"/>
        <v/>
      </c>
      <c r="J84" s="15">
        <f>IF(K84="USMC",DATE(YEAR(DATE(1000,1,1)+(IF(IFERROR(VALUE(MID(MID(A84,84,4),1,1)),MID(MID(A84,84,4),1,1))=0,0,IFERROR(VLOOKUP(VALUE(MID(MID(A84,84,4),1,1)),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0)*POWER(32,0)))-1))-1900,MONTH(DATE(1000,1,1)+(IF(IFERROR(VALUE(MID(MID(A84,84,4),1,1)),MID(MID(A84,84,4),1,1))=0,0,IFERROR(VLOOKUP(VALUE(MID(MID(A84,84,4),1,1)),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0)*POWER(32,0)))-1)),DAY(DATE(1000,1,1)+(IF(IFERROR(VALUE(MID(MID(A84,84,4),1,1)),MID(MID(A84,84,4),1,1))=0,0,IFERROR(VLOOKUP(VALUE(MID(MID(A84,84,4),1,1)),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0)*POWER(32,0)))-1))),DATE(2999,1,1))</f>
        <v>401404</v>
      </c>
      <c r="K84" s="28" t="str">
        <f t="shared" si="17"/>
        <v>Other</v>
      </c>
    </row>
    <row r="85" spans="1:14" ht="12" customHeight="1">
      <c r="A85" s="7"/>
      <c r="B85" s="7" t="str">
        <f t="shared" si="11"/>
        <v>No Card</v>
      </c>
      <c r="C85" s="7" t="str">
        <f>IF(COUNTIF(MasterRoster!$F$5:$F$1001, H85)&gt;0, "Yes", "No")</f>
        <v>No</v>
      </c>
      <c r="D85" s="16" t="str">
        <f t="shared" ca="1" si="12"/>
        <v>Error</v>
      </c>
      <c r="E85" s="7" t="str">
        <f t="shared" si="13"/>
        <v/>
      </c>
      <c r="F85" s="7" t="str">
        <f t="shared" si="14"/>
        <v/>
      </c>
      <c r="G85" s="7" t="str">
        <f t="shared" si="15"/>
        <v>N/A</v>
      </c>
      <c r="H85" s="28" t="e">
        <f>(IFERROR(VLOOKUP(MID($A85,9,1),'DO NOT DELETE THIS SHEET'!$A$1:$B$32,2,0),VLOOKUP(VALUE(MID($A85,9,1)),'DO NOT DELETE THIS SHEET'!$A$1:$B$32,2,0))*32^6)+(IFERROR(VLOOKUP(MID($A85, 10, 1),'DO NOT DELETE THIS SHEET'!$A$1:$B$32,2,0),VLOOKUP(VALUE(MID($A85, 10, 1)),'DO NOT DELETE THIS SHEET'!$A$1:$B$32,2,0))*32^5)+(IFERROR(VLOOKUP(MID($A85, 11, 1),'DO NOT DELETE THIS SHEET'!$A$1:$B$32,2,0),VLOOKUP(VALUE(MID($A85, 11, 1)),'DO NOT DELETE THIS SHEET'!$A$1:$B$32,2,0))*32^4)+(IFERROR(VLOOKUP(MID($A85, 12, 1),'DO NOT DELETE THIS SHEET'!$A$1:$B$32,2,0),VLOOKUP(VALUE(MID($A85, 12, 1)),'DO NOT DELETE THIS SHEET'!$A$1:$B$32,2,0))*32^3)+(IFERROR(VLOOKUP(MID($A85, 13, 1),'DO NOT DELETE THIS SHEET'!$A$1:$B$32,2,0),VLOOKUP(VALUE(MID($A85, 13, 1)),'DO NOT DELETE THIS SHEET'!$A$1:$B$32,2,0))*32^2)+(IFERROR(VLOOKUP(MID($A85, 14, 1),'DO NOT DELETE THIS SHEET'!$A$1:$B$32,2,0),VLOOKUP(VALUE(MID($A85, 14, 1)),'DO NOT DELETE THIS SHEET'!$A$1:$B$32,2,0))*32)+(IFERROR(VLOOKUP(MID($A85, 15, 1),'DO NOT DELETE THIS SHEET'!$A$1:$B$32,2,0),VLOOKUP(VALUE(MID($A85, 15, 1)),'DO NOT DELETE THIS SHEET'!$A$1:$B$32,2,0)))</f>
        <v>#VALUE!</v>
      </c>
      <c r="I85" s="7" t="str">
        <f t="shared" si="16"/>
        <v/>
      </c>
      <c r="J85" s="15">
        <f>IF(K85="USMC",DATE(YEAR(DATE(1000,1,1)+(IF(IFERROR(VALUE(MID(MID(A85,84,4),1,1)),MID(MID(A85,84,4),1,1))=0,0,IFERROR(VLOOKUP(VALUE(MID(MID(A85,84,4),1,1)),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0)*POWER(32,0)))-1))-1900,MONTH(DATE(1000,1,1)+(IF(IFERROR(VALUE(MID(MID(A85,84,4),1,1)),MID(MID(A85,84,4),1,1))=0,0,IFERROR(VLOOKUP(VALUE(MID(MID(A85,84,4),1,1)),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0)*POWER(32,0)))-1)),DAY(DATE(1000,1,1)+(IF(IFERROR(VALUE(MID(MID(A85,84,4),1,1)),MID(MID(A85,84,4),1,1))=0,0,IFERROR(VLOOKUP(VALUE(MID(MID(A85,84,4),1,1)),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0)*POWER(32,0)))-1))),DATE(2999,1,1))</f>
        <v>401404</v>
      </c>
      <c r="K85" s="28" t="str">
        <f t="shared" si="17"/>
        <v>Other</v>
      </c>
      <c r="M85" s="15"/>
      <c r="N85" s="15"/>
    </row>
    <row r="86" spans="1:14" ht="12" customHeight="1">
      <c r="A86" s="7"/>
      <c r="B86" s="7" t="str">
        <f t="shared" si="11"/>
        <v>No Card</v>
      </c>
      <c r="C86" s="7" t="str">
        <f>IF(COUNTIF(MasterRoster!$F$5:$F$1001, H86)&gt;0, "Yes", "No")</f>
        <v>No</v>
      </c>
      <c r="D86" s="16" t="str">
        <f t="shared" ca="1" si="12"/>
        <v>Error</v>
      </c>
      <c r="E86" s="7" t="str">
        <f t="shared" si="13"/>
        <v/>
      </c>
      <c r="F86" s="7" t="str">
        <f t="shared" si="14"/>
        <v/>
      </c>
      <c r="G86" s="7" t="str">
        <f t="shared" si="15"/>
        <v>N/A</v>
      </c>
      <c r="H86" s="28" t="e">
        <f>(IFERROR(VLOOKUP(MID($A86,9,1),'DO NOT DELETE THIS SHEET'!$A$1:$B$32,2,0),VLOOKUP(VALUE(MID($A86,9,1)),'DO NOT DELETE THIS SHEET'!$A$1:$B$32,2,0))*32^6)+(IFERROR(VLOOKUP(MID($A86, 10, 1),'DO NOT DELETE THIS SHEET'!$A$1:$B$32,2,0),VLOOKUP(VALUE(MID($A86, 10, 1)),'DO NOT DELETE THIS SHEET'!$A$1:$B$32,2,0))*32^5)+(IFERROR(VLOOKUP(MID($A86, 11, 1),'DO NOT DELETE THIS SHEET'!$A$1:$B$32,2,0),VLOOKUP(VALUE(MID($A86, 11, 1)),'DO NOT DELETE THIS SHEET'!$A$1:$B$32,2,0))*32^4)+(IFERROR(VLOOKUP(MID($A86, 12, 1),'DO NOT DELETE THIS SHEET'!$A$1:$B$32,2,0),VLOOKUP(VALUE(MID($A86, 12, 1)),'DO NOT DELETE THIS SHEET'!$A$1:$B$32,2,0))*32^3)+(IFERROR(VLOOKUP(MID($A86, 13, 1),'DO NOT DELETE THIS SHEET'!$A$1:$B$32,2,0),VLOOKUP(VALUE(MID($A86, 13, 1)),'DO NOT DELETE THIS SHEET'!$A$1:$B$32,2,0))*32^2)+(IFERROR(VLOOKUP(MID($A86, 14, 1),'DO NOT DELETE THIS SHEET'!$A$1:$B$32,2,0),VLOOKUP(VALUE(MID($A86, 14, 1)),'DO NOT DELETE THIS SHEET'!$A$1:$B$32,2,0))*32)+(IFERROR(VLOOKUP(MID($A86, 15, 1),'DO NOT DELETE THIS SHEET'!$A$1:$B$32,2,0),VLOOKUP(VALUE(MID($A86, 15, 1)),'DO NOT DELETE THIS SHEET'!$A$1:$B$32,2,0)))</f>
        <v>#VALUE!</v>
      </c>
      <c r="I86" s="7" t="str">
        <f t="shared" si="16"/>
        <v/>
      </c>
      <c r="J86" s="15">
        <f>IF(K86="USMC",DATE(YEAR(DATE(1000,1,1)+(IF(IFERROR(VALUE(MID(MID(A86,84,4),1,1)),MID(MID(A86,84,4),1,1))=0,0,IFERROR(VLOOKUP(VALUE(MID(MID(A86,84,4),1,1)),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0)*POWER(32,0)))-1))-1900,MONTH(DATE(1000,1,1)+(IF(IFERROR(VALUE(MID(MID(A86,84,4),1,1)),MID(MID(A86,84,4),1,1))=0,0,IFERROR(VLOOKUP(VALUE(MID(MID(A86,84,4),1,1)),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0)*POWER(32,0)))-1)),DAY(DATE(1000,1,1)+(IF(IFERROR(VALUE(MID(MID(A86,84,4),1,1)),MID(MID(A86,84,4),1,1))=0,0,IFERROR(VLOOKUP(VALUE(MID(MID(A86,84,4),1,1)),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0)*POWER(32,0)))-1))),DATE(2999,1,1))</f>
        <v>401404</v>
      </c>
      <c r="K86" s="28" t="str">
        <f t="shared" si="17"/>
        <v>Other</v>
      </c>
    </row>
    <row r="87" spans="1:14" ht="12" customHeight="1">
      <c r="A87" s="7"/>
      <c r="B87" s="7" t="str">
        <f t="shared" si="11"/>
        <v>No Card</v>
      </c>
      <c r="C87" s="7" t="str">
        <f>IF(COUNTIF(MasterRoster!$F$5:$F$1001, H87)&gt;0, "Yes", "No")</f>
        <v>No</v>
      </c>
      <c r="D87" s="16" t="str">
        <f t="shared" ca="1" si="12"/>
        <v>Error</v>
      </c>
      <c r="E87" s="7" t="str">
        <f t="shared" si="13"/>
        <v/>
      </c>
      <c r="F87" s="7" t="str">
        <f t="shared" si="14"/>
        <v/>
      </c>
      <c r="G87" s="7" t="str">
        <f t="shared" si="15"/>
        <v>N/A</v>
      </c>
      <c r="H87" s="28" t="e">
        <f>(IFERROR(VLOOKUP(MID($A87,9,1),'DO NOT DELETE THIS SHEET'!$A$1:$B$32,2,0),VLOOKUP(VALUE(MID($A87,9,1)),'DO NOT DELETE THIS SHEET'!$A$1:$B$32,2,0))*32^6)+(IFERROR(VLOOKUP(MID($A87, 10, 1),'DO NOT DELETE THIS SHEET'!$A$1:$B$32,2,0),VLOOKUP(VALUE(MID($A87, 10, 1)),'DO NOT DELETE THIS SHEET'!$A$1:$B$32,2,0))*32^5)+(IFERROR(VLOOKUP(MID($A87, 11, 1),'DO NOT DELETE THIS SHEET'!$A$1:$B$32,2,0),VLOOKUP(VALUE(MID($A87, 11, 1)),'DO NOT DELETE THIS SHEET'!$A$1:$B$32,2,0))*32^4)+(IFERROR(VLOOKUP(MID($A87, 12, 1),'DO NOT DELETE THIS SHEET'!$A$1:$B$32,2,0),VLOOKUP(VALUE(MID($A87, 12, 1)),'DO NOT DELETE THIS SHEET'!$A$1:$B$32,2,0))*32^3)+(IFERROR(VLOOKUP(MID($A87, 13, 1),'DO NOT DELETE THIS SHEET'!$A$1:$B$32,2,0),VLOOKUP(VALUE(MID($A87, 13, 1)),'DO NOT DELETE THIS SHEET'!$A$1:$B$32,2,0))*32^2)+(IFERROR(VLOOKUP(MID($A87, 14, 1),'DO NOT DELETE THIS SHEET'!$A$1:$B$32,2,0),VLOOKUP(VALUE(MID($A87, 14, 1)),'DO NOT DELETE THIS SHEET'!$A$1:$B$32,2,0))*32)+(IFERROR(VLOOKUP(MID($A87, 15, 1),'DO NOT DELETE THIS SHEET'!$A$1:$B$32,2,0),VLOOKUP(VALUE(MID($A87, 15, 1)),'DO NOT DELETE THIS SHEET'!$A$1:$B$32,2,0)))</f>
        <v>#VALUE!</v>
      </c>
      <c r="I87" s="7" t="str">
        <f t="shared" si="16"/>
        <v/>
      </c>
      <c r="J87" s="15">
        <f>IF(K87="USMC",DATE(YEAR(DATE(1000,1,1)+(IF(IFERROR(VALUE(MID(MID(A87,84,4),1,1)),MID(MID(A87,84,4),1,1))=0,0,IFERROR(VLOOKUP(VALUE(MID(MID(A87,84,4),1,1)),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0)*POWER(32,0)))-1))-1900,MONTH(DATE(1000,1,1)+(IF(IFERROR(VALUE(MID(MID(A87,84,4),1,1)),MID(MID(A87,84,4),1,1))=0,0,IFERROR(VLOOKUP(VALUE(MID(MID(A87,84,4),1,1)),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0)*POWER(32,0)))-1)),DAY(DATE(1000,1,1)+(IF(IFERROR(VALUE(MID(MID(A87,84,4),1,1)),MID(MID(A87,84,4),1,1))=0,0,IFERROR(VLOOKUP(VALUE(MID(MID(A87,84,4),1,1)),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0)*POWER(32,0)))-1))),DATE(2999,1,1))</f>
        <v>401404</v>
      </c>
      <c r="K87" s="28" t="str">
        <f t="shared" si="17"/>
        <v>Other</v>
      </c>
    </row>
    <row r="88" spans="1:14" ht="12" customHeight="1">
      <c r="A88" s="7"/>
      <c r="B88" s="7" t="str">
        <f t="shared" si="11"/>
        <v>No Card</v>
      </c>
      <c r="C88" s="7" t="str">
        <f>IF(COUNTIF(MasterRoster!$F$5:$F$1001, H88)&gt;0, "Yes", "No")</f>
        <v>No</v>
      </c>
      <c r="D88" s="16" t="str">
        <f t="shared" ca="1" si="12"/>
        <v>Error</v>
      </c>
      <c r="E88" s="7" t="str">
        <f t="shared" si="13"/>
        <v/>
      </c>
      <c r="F88" s="7" t="str">
        <f t="shared" si="14"/>
        <v/>
      </c>
      <c r="G88" s="7" t="str">
        <f t="shared" si="15"/>
        <v>N/A</v>
      </c>
      <c r="H88" s="28" t="e">
        <f>(IFERROR(VLOOKUP(MID($A88,9,1),'DO NOT DELETE THIS SHEET'!$A$1:$B$32,2,0),VLOOKUP(VALUE(MID($A88,9,1)),'DO NOT DELETE THIS SHEET'!$A$1:$B$32,2,0))*32^6)+(IFERROR(VLOOKUP(MID($A88, 10, 1),'DO NOT DELETE THIS SHEET'!$A$1:$B$32,2,0),VLOOKUP(VALUE(MID($A88, 10, 1)),'DO NOT DELETE THIS SHEET'!$A$1:$B$32,2,0))*32^5)+(IFERROR(VLOOKUP(MID($A88, 11, 1),'DO NOT DELETE THIS SHEET'!$A$1:$B$32,2,0),VLOOKUP(VALUE(MID($A88, 11, 1)),'DO NOT DELETE THIS SHEET'!$A$1:$B$32,2,0))*32^4)+(IFERROR(VLOOKUP(MID($A88, 12, 1),'DO NOT DELETE THIS SHEET'!$A$1:$B$32,2,0),VLOOKUP(VALUE(MID($A88, 12, 1)),'DO NOT DELETE THIS SHEET'!$A$1:$B$32,2,0))*32^3)+(IFERROR(VLOOKUP(MID($A88, 13, 1),'DO NOT DELETE THIS SHEET'!$A$1:$B$32,2,0),VLOOKUP(VALUE(MID($A88, 13, 1)),'DO NOT DELETE THIS SHEET'!$A$1:$B$32,2,0))*32^2)+(IFERROR(VLOOKUP(MID($A88, 14, 1),'DO NOT DELETE THIS SHEET'!$A$1:$B$32,2,0),VLOOKUP(VALUE(MID($A88, 14, 1)),'DO NOT DELETE THIS SHEET'!$A$1:$B$32,2,0))*32)+(IFERROR(VLOOKUP(MID($A88, 15, 1),'DO NOT DELETE THIS SHEET'!$A$1:$B$32,2,0),VLOOKUP(VALUE(MID($A88, 15, 1)),'DO NOT DELETE THIS SHEET'!$A$1:$B$32,2,0)))</f>
        <v>#VALUE!</v>
      </c>
      <c r="I88" s="7" t="str">
        <f t="shared" si="16"/>
        <v/>
      </c>
      <c r="J88" s="15">
        <f>IF(K88="USMC",DATE(YEAR(DATE(1000,1,1)+(IF(IFERROR(VALUE(MID(MID(A88,84,4),1,1)),MID(MID(A88,84,4),1,1))=0,0,IFERROR(VLOOKUP(VALUE(MID(MID(A88,84,4),1,1)),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0)*POWER(32,0)))-1))-1900,MONTH(DATE(1000,1,1)+(IF(IFERROR(VALUE(MID(MID(A88,84,4),1,1)),MID(MID(A88,84,4),1,1))=0,0,IFERROR(VLOOKUP(VALUE(MID(MID(A88,84,4),1,1)),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0)*POWER(32,0)))-1)),DAY(DATE(1000,1,1)+(IF(IFERROR(VALUE(MID(MID(A88,84,4),1,1)),MID(MID(A88,84,4),1,1))=0,0,IFERROR(VLOOKUP(VALUE(MID(MID(A88,84,4),1,1)),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0)*POWER(32,0)))-1))),DATE(2999,1,1))</f>
        <v>401404</v>
      </c>
      <c r="K88" s="28" t="str">
        <f t="shared" si="17"/>
        <v>Other</v>
      </c>
    </row>
    <row r="89" spans="1:14" ht="12" customHeight="1">
      <c r="A89" s="7"/>
      <c r="B89" s="7" t="str">
        <f t="shared" si="11"/>
        <v>No Card</v>
      </c>
      <c r="C89" s="7" t="str">
        <f>IF(COUNTIF(MasterRoster!$F$5:$F$1001, H89)&gt;0, "Yes", "No")</f>
        <v>No</v>
      </c>
      <c r="D89" s="16" t="str">
        <f t="shared" ca="1" si="12"/>
        <v>Error</v>
      </c>
      <c r="E89" s="7" t="str">
        <f t="shared" si="13"/>
        <v/>
      </c>
      <c r="F89" s="7" t="str">
        <f t="shared" si="14"/>
        <v/>
      </c>
      <c r="G89" s="7" t="str">
        <f t="shared" si="15"/>
        <v>N/A</v>
      </c>
      <c r="H89" s="28" t="e">
        <f>(IFERROR(VLOOKUP(MID($A89,9,1),'DO NOT DELETE THIS SHEET'!$A$1:$B$32,2,0),VLOOKUP(VALUE(MID($A89,9,1)),'DO NOT DELETE THIS SHEET'!$A$1:$B$32,2,0))*32^6)+(IFERROR(VLOOKUP(MID($A89, 10, 1),'DO NOT DELETE THIS SHEET'!$A$1:$B$32,2,0),VLOOKUP(VALUE(MID($A89, 10, 1)),'DO NOT DELETE THIS SHEET'!$A$1:$B$32,2,0))*32^5)+(IFERROR(VLOOKUP(MID($A89, 11, 1),'DO NOT DELETE THIS SHEET'!$A$1:$B$32,2,0),VLOOKUP(VALUE(MID($A89, 11, 1)),'DO NOT DELETE THIS SHEET'!$A$1:$B$32,2,0))*32^4)+(IFERROR(VLOOKUP(MID($A89, 12, 1),'DO NOT DELETE THIS SHEET'!$A$1:$B$32,2,0),VLOOKUP(VALUE(MID($A89, 12, 1)),'DO NOT DELETE THIS SHEET'!$A$1:$B$32,2,0))*32^3)+(IFERROR(VLOOKUP(MID($A89, 13, 1),'DO NOT DELETE THIS SHEET'!$A$1:$B$32,2,0),VLOOKUP(VALUE(MID($A89, 13, 1)),'DO NOT DELETE THIS SHEET'!$A$1:$B$32,2,0))*32^2)+(IFERROR(VLOOKUP(MID($A89, 14, 1),'DO NOT DELETE THIS SHEET'!$A$1:$B$32,2,0),VLOOKUP(VALUE(MID($A89, 14, 1)),'DO NOT DELETE THIS SHEET'!$A$1:$B$32,2,0))*32)+(IFERROR(VLOOKUP(MID($A89, 15, 1),'DO NOT DELETE THIS SHEET'!$A$1:$B$32,2,0),VLOOKUP(VALUE(MID($A89, 15, 1)),'DO NOT DELETE THIS SHEET'!$A$1:$B$32,2,0)))</f>
        <v>#VALUE!</v>
      </c>
      <c r="I89" s="7" t="str">
        <f t="shared" si="16"/>
        <v/>
      </c>
      <c r="J89" s="15">
        <f>IF(K89="USMC",DATE(YEAR(DATE(1000,1,1)+(IF(IFERROR(VALUE(MID(MID(A89,84,4),1,1)),MID(MID(A89,84,4),1,1))=0,0,IFERROR(VLOOKUP(VALUE(MID(MID(A89,84,4),1,1)),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0)*POWER(32,0)))-1))-1900,MONTH(DATE(1000,1,1)+(IF(IFERROR(VALUE(MID(MID(A89,84,4),1,1)),MID(MID(A89,84,4),1,1))=0,0,IFERROR(VLOOKUP(VALUE(MID(MID(A89,84,4),1,1)),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0)*POWER(32,0)))-1)),DAY(DATE(1000,1,1)+(IF(IFERROR(VALUE(MID(MID(A89,84,4),1,1)),MID(MID(A89,84,4),1,1))=0,0,IFERROR(VLOOKUP(VALUE(MID(MID(A89,84,4),1,1)),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0)*POWER(32,0)))-1))),DATE(2999,1,1))</f>
        <v>401404</v>
      </c>
      <c r="K89" s="28" t="str">
        <f t="shared" si="17"/>
        <v>Other</v>
      </c>
    </row>
    <row r="90" spans="1:14" ht="12" customHeight="1">
      <c r="A90" s="7"/>
      <c r="B90" s="7" t="str">
        <f t="shared" si="11"/>
        <v>No Card</v>
      </c>
      <c r="C90" s="7" t="str">
        <f>IF(COUNTIF(MasterRoster!$F$5:$F$1001, H90)&gt;0, "Yes", "No")</f>
        <v>No</v>
      </c>
      <c r="D90" s="16" t="str">
        <f t="shared" ca="1" si="12"/>
        <v>Error</v>
      </c>
      <c r="E90" s="7" t="str">
        <f t="shared" si="13"/>
        <v/>
      </c>
      <c r="F90" s="7" t="str">
        <f t="shared" si="14"/>
        <v/>
      </c>
      <c r="G90" s="7" t="str">
        <f t="shared" si="15"/>
        <v>N/A</v>
      </c>
      <c r="H90" s="28" t="e">
        <f>(IFERROR(VLOOKUP(MID($A90,9,1),'DO NOT DELETE THIS SHEET'!$A$1:$B$32,2,0),VLOOKUP(VALUE(MID($A90,9,1)),'DO NOT DELETE THIS SHEET'!$A$1:$B$32,2,0))*32^6)+(IFERROR(VLOOKUP(MID($A90, 10, 1),'DO NOT DELETE THIS SHEET'!$A$1:$B$32,2,0),VLOOKUP(VALUE(MID($A90, 10, 1)),'DO NOT DELETE THIS SHEET'!$A$1:$B$32,2,0))*32^5)+(IFERROR(VLOOKUP(MID($A90, 11, 1),'DO NOT DELETE THIS SHEET'!$A$1:$B$32,2,0),VLOOKUP(VALUE(MID($A90, 11, 1)),'DO NOT DELETE THIS SHEET'!$A$1:$B$32,2,0))*32^4)+(IFERROR(VLOOKUP(MID($A90, 12, 1),'DO NOT DELETE THIS SHEET'!$A$1:$B$32,2,0),VLOOKUP(VALUE(MID($A90, 12, 1)),'DO NOT DELETE THIS SHEET'!$A$1:$B$32,2,0))*32^3)+(IFERROR(VLOOKUP(MID($A90, 13, 1),'DO NOT DELETE THIS SHEET'!$A$1:$B$32,2,0),VLOOKUP(VALUE(MID($A90, 13, 1)),'DO NOT DELETE THIS SHEET'!$A$1:$B$32,2,0))*32^2)+(IFERROR(VLOOKUP(MID($A90, 14, 1),'DO NOT DELETE THIS SHEET'!$A$1:$B$32,2,0),VLOOKUP(VALUE(MID($A90, 14, 1)),'DO NOT DELETE THIS SHEET'!$A$1:$B$32,2,0))*32)+(IFERROR(VLOOKUP(MID($A90, 15, 1),'DO NOT DELETE THIS SHEET'!$A$1:$B$32,2,0),VLOOKUP(VALUE(MID($A90, 15, 1)),'DO NOT DELETE THIS SHEET'!$A$1:$B$32,2,0)))</f>
        <v>#VALUE!</v>
      </c>
      <c r="I90" s="7" t="str">
        <f t="shared" si="16"/>
        <v/>
      </c>
      <c r="J90" s="15">
        <f>IF(K90="USMC",DATE(YEAR(DATE(1000,1,1)+(IF(IFERROR(VALUE(MID(MID(A90,84,4),1,1)),MID(MID(A90,84,4),1,1))=0,0,IFERROR(VLOOKUP(VALUE(MID(MID(A90,84,4),1,1)),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0)*POWER(32,0)))-1))-1900,MONTH(DATE(1000,1,1)+(IF(IFERROR(VALUE(MID(MID(A90,84,4),1,1)),MID(MID(A90,84,4),1,1))=0,0,IFERROR(VLOOKUP(VALUE(MID(MID(A90,84,4),1,1)),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0)*POWER(32,0)))-1)),DAY(DATE(1000,1,1)+(IF(IFERROR(VALUE(MID(MID(A90,84,4),1,1)),MID(MID(A90,84,4),1,1))=0,0,IFERROR(VLOOKUP(VALUE(MID(MID(A90,84,4),1,1)),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0)*POWER(32,0)))-1))),DATE(2999,1,1))</f>
        <v>401404</v>
      </c>
      <c r="K90" s="28" t="str">
        <f t="shared" si="17"/>
        <v>Other</v>
      </c>
    </row>
    <row r="91" spans="1:14" ht="12" customHeight="1">
      <c r="A91" s="7"/>
      <c r="B91" s="7" t="str">
        <f t="shared" si="11"/>
        <v>No Card</v>
      </c>
      <c r="C91" s="7" t="str">
        <f>IF(COUNTIF(MasterRoster!$F$5:$F$1001, H91)&gt;0, "Yes", "No")</f>
        <v>No</v>
      </c>
      <c r="D91" s="16" t="str">
        <f t="shared" ca="1" si="12"/>
        <v>Error</v>
      </c>
      <c r="E91" s="7" t="str">
        <f t="shared" si="13"/>
        <v/>
      </c>
      <c r="F91" s="7" t="str">
        <f t="shared" si="14"/>
        <v/>
      </c>
      <c r="G91" s="7" t="str">
        <f t="shared" si="15"/>
        <v>N/A</v>
      </c>
      <c r="H91" s="28" t="e">
        <f>(IFERROR(VLOOKUP(MID($A91,9,1),'DO NOT DELETE THIS SHEET'!$A$1:$B$32,2,0),VLOOKUP(VALUE(MID($A91,9,1)),'DO NOT DELETE THIS SHEET'!$A$1:$B$32,2,0))*32^6)+(IFERROR(VLOOKUP(MID($A91, 10, 1),'DO NOT DELETE THIS SHEET'!$A$1:$B$32,2,0),VLOOKUP(VALUE(MID($A91, 10, 1)),'DO NOT DELETE THIS SHEET'!$A$1:$B$32,2,0))*32^5)+(IFERROR(VLOOKUP(MID($A91, 11, 1),'DO NOT DELETE THIS SHEET'!$A$1:$B$32,2,0),VLOOKUP(VALUE(MID($A91, 11, 1)),'DO NOT DELETE THIS SHEET'!$A$1:$B$32,2,0))*32^4)+(IFERROR(VLOOKUP(MID($A91, 12, 1),'DO NOT DELETE THIS SHEET'!$A$1:$B$32,2,0),VLOOKUP(VALUE(MID($A91, 12, 1)),'DO NOT DELETE THIS SHEET'!$A$1:$B$32,2,0))*32^3)+(IFERROR(VLOOKUP(MID($A91, 13, 1),'DO NOT DELETE THIS SHEET'!$A$1:$B$32,2,0),VLOOKUP(VALUE(MID($A91, 13, 1)),'DO NOT DELETE THIS SHEET'!$A$1:$B$32,2,0))*32^2)+(IFERROR(VLOOKUP(MID($A91, 14, 1),'DO NOT DELETE THIS SHEET'!$A$1:$B$32,2,0),VLOOKUP(VALUE(MID($A91, 14, 1)),'DO NOT DELETE THIS SHEET'!$A$1:$B$32,2,0))*32)+(IFERROR(VLOOKUP(MID($A91, 15, 1),'DO NOT DELETE THIS SHEET'!$A$1:$B$32,2,0),VLOOKUP(VALUE(MID($A91, 15, 1)),'DO NOT DELETE THIS SHEET'!$A$1:$B$32,2,0)))</f>
        <v>#VALUE!</v>
      </c>
      <c r="I91" s="7" t="str">
        <f t="shared" si="16"/>
        <v/>
      </c>
      <c r="J91" s="15">
        <f>IF(K91="USMC",DATE(YEAR(DATE(1000,1,1)+(IF(IFERROR(VALUE(MID(MID(A91,84,4),1,1)),MID(MID(A91,84,4),1,1))=0,0,IFERROR(VLOOKUP(VALUE(MID(MID(A91,84,4),1,1)),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0)*POWER(32,0)))-1))-1900,MONTH(DATE(1000,1,1)+(IF(IFERROR(VALUE(MID(MID(A91,84,4),1,1)),MID(MID(A91,84,4),1,1))=0,0,IFERROR(VLOOKUP(VALUE(MID(MID(A91,84,4),1,1)),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0)*POWER(32,0)))-1)),DAY(DATE(1000,1,1)+(IF(IFERROR(VALUE(MID(MID(A91,84,4),1,1)),MID(MID(A91,84,4),1,1))=0,0,IFERROR(VLOOKUP(VALUE(MID(MID(A91,84,4),1,1)),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0)*POWER(32,0)))-1))),DATE(2999,1,1))</f>
        <v>401404</v>
      </c>
      <c r="K91" s="28" t="str">
        <f t="shared" si="17"/>
        <v>Other</v>
      </c>
    </row>
    <row r="92" spans="1:14" ht="12" customHeight="1">
      <c r="A92" s="7"/>
      <c r="B92" s="7" t="str">
        <f t="shared" si="11"/>
        <v>No Card</v>
      </c>
      <c r="C92" s="7" t="str">
        <f>IF(COUNTIF(MasterRoster!$F$5:$F$1001, H92)&gt;0, "Yes", "No")</f>
        <v>No</v>
      </c>
      <c r="D92" s="16" t="str">
        <f t="shared" ca="1" si="12"/>
        <v>Error</v>
      </c>
      <c r="E92" s="7" t="str">
        <f t="shared" si="13"/>
        <v/>
      </c>
      <c r="F92" s="7" t="str">
        <f t="shared" si="14"/>
        <v/>
      </c>
      <c r="G92" s="7" t="str">
        <f t="shared" si="15"/>
        <v>N/A</v>
      </c>
      <c r="H92" s="28" t="e">
        <f>(IFERROR(VLOOKUP(MID($A92,9,1),'DO NOT DELETE THIS SHEET'!$A$1:$B$32,2,0),VLOOKUP(VALUE(MID($A92,9,1)),'DO NOT DELETE THIS SHEET'!$A$1:$B$32,2,0))*32^6)+(IFERROR(VLOOKUP(MID($A92, 10, 1),'DO NOT DELETE THIS SHEET'!$A$1:$B$32,2,0),VLOOKUP(VALUE(MID($A92, 10, 1)),'DO NOT DELETE THIS SHEET'!$A$1:$B$32,2,0))*32^5)+(IFERROR(VLOOKUP(MID($A92, 11, 1),'DO NOT DELETE THIS SHEET'!$A$1:$B$32,2,0),VLOOKUP(VALUE(MID($A92, 11, 1)),'DO NOT DELETE THIS SHEET'!$A$1:$B$32,2,0))*32^4)+(IFERROR(VLOOKUP(MID($A92, 12, 1),'DO NOT DELETE THIS SHEET'!$A$1:$B$32,2,0),VLOOKUP(VALUE(MID($A92, 12, 1)),'DO NOT DELETE THIS SHEET'!$A$1:$B$32,2,0))*32^3)+(IFERROR(VLOOKUP(MID($A92, 13, 1),'DO NOT DELETE THIS SHEET'!$A$1:$B$32,2,0),VLOOKUP(VALUE(MID($A92, 13, 1)),'DO NOT DELETE THIS SHEET'!$A$1:$B$32,2,0))*32^2)+(IFERROR(VLOOKUP(MID($A92, 14, 1),'DO NOT DELETE THIS SHEET'!$A$1:$B$32,2,0),VLOOKUP(VALUE(MID($A92, 14, 1)),'DO NOT DELETE THIS SHEET'!$A$1:$B$32,2,0))*32)+(IFERROR(VLOOKUP(MID($A92, 15, 1),'DO NOT DELETE THIS SHEET'!$A$1:$B$32,2,0),VLOOKUP(VALUE(MID($A92, 15, 1)),'DO NOT DELETE THIS SHEET'!$A$1:$B$32,2,0)))</f>
        <v>#VALUE!</v>
      </c>
      <c r="I92" s="7" t="str">
        <f t="shared" si="16"/>
        <v/>
      </c>
      <c r="J92" s="15">
        <f>IF(K92="USMC",DATE(YEAR(DATE(1000,1,1)+(IF(IFERROR(VALUE(MID(MID(A92,84,4),1,1)),MID(MID(A92,84,4),1,1))=0,0,IFERROR(VLOOKUP(VALUE(MID(MID(A92,84,4),1,1)),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0)*POWER(32,0)))-1))-1900,MONTH(DATE(1000,1,1)+(IF(IFERROR(VALUE(MID(MID(A92,84,4),1,1)),MID(MID(A92,84,4),1,1))=0,0,IFERROR(VLOOKUP(VALUE(MID(MID(A92,84,4),1,1)),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0)*POWER(32,0)))-1)),DAY(DATE(1000,1,1)+(IF(IFERROR(VALUE(MID(MID(A92,84,4),1,1)),MID(MID(A92,84,4),1,1))=0,0,IFERROR(VLOOKUP(VALUE(MID(MID(A92,84,4),1,1)),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0)*POWER(32,0)))-1))),DATE(2999,1,1))</f>
        <v>401404</v>
      </c>
      <c r="K92" s="28" t="str">
        <f t="shared" si="17"/>
        <v>Other</v>
      </c>
    </row>
    <row r="93" spans="1:14" ht="12" customHeight="1">
      <c r="A93" s="7"/>
      <c r="B93" s="7" t="str">
        <f t="shared" si="11"/>
        <v>No Card</v>
      </c>
      <c r="C93" s="7" t="str">
        <f>IF(COUNTIF(MasterRoster!$F$5:$F$1001, H93)&gt;0, "Yes", "No")</f>
        <v>No</v>
      </c>
      <c r="D93" s="16" t="str">
        <f t="shared" ca="1" si="12"/>
        <v>Error</v>
      </c>
      <c r="E93" s="7" t="str">
        <f t="shared" si="13"/>
        <v/>
      </c>
      <c r="F93" s="7" t="str">
        <f t="shared" si="14"/>
        <v/>
      </c>
      <c r="G93" s="7" t="str">
        <f t="shared" si="15"/>
        <v>N/A</v>
      </c>
      <c r="H93" s="28" t="e">
        <f>(IFERROR(VLOOKUP(MID($A93,9,1),'DO NOT DELETE THIS SHEET'!$A$1:$B$32,2,0),VLOOKUP(VALUE(MID($A93,9,1)),'DO NOT DELETE THIS SHEET'!$A$1:$B$32,2,0))*32^6)+(IFERROR(VLOOKUP(MID($A93, 10, 1),'DO NOT DELETE THIS SHEET'!$A$1:$B$32,2,0),VLOOKUP(VALUE(MID($A93, 10, 1)),'DO NOT DELETE THIS SHEET'!$A$1:$B$32,2,0))*32^5)+(IFERROR(VLOOKUP(MID($A93, 11, 1),'DO NOT DELETE THIS SHEET'!$A$1:$B$32,2,0),VLOOKUP(VALUE(MID($A93, 11, 1)),'DO NOT DELETE THIS SHEET'!$A$1:$B$32,2,0))*32^4)+(IFERROR(VLOOKUP(MID($A93, 12, 1),'DO NOT DELETE THIS SHEET'!$A$1:$B$32,2,0),VLOOKUP(VALUE(MID($A93, 12, 1)),'DO NOT DELETE THIS SHEET'!$A$1:$B$32,2,0))*32^3)+(IFERROR(VLOOKUP(MID($A93, 13, 1),'DO NOT DELETE THIS SHEET'!$A$1:$B$32,2,0),VLOOKUP(VALUE(MID($A93, 13, 1)),'DO NOT DELETE THIS SHEET'!$A$1:$B$32,2,0))*32^2)+(IFERROR(VLOOKUP(MID($A93, 14, 1),'DO NOT DELETE THIS SHEET'!$A$1:$B$32,2,0),VLOOKUP(VALUE(MID($A93, 14, 1)),'DO NOT DELETE THIS SHEET'!$A$1:$B$32,2,0))*32)+(IFERROR(VLOOKUP(MID($A93, 15, 1),'DO NOT DELETE THIS SHEET'!$A$1:$B$32,2,0),VLOOKUP(VALUE(MID($A93, 15, 1)),'DO NOT DELETE THIS SHEET'!$A$1:$B$32,2,0)))</f>
        <v>#VALUE!</v>
      </c>
      <c r="I93" s="7" t="str">
        <f t="shared" si="16"/>
        <v/>
      </c>
      <c r="J93" s="15">
        <f>IF(K93="USMC",DATE(YEAR(DATE(1000,1,1)+(IF(IFERROR(VALUE(MID(MID(A93,84,4),1,1)),MID(MID(A93,84,4),1,1))=0,0,IFERROR(VLOOKUP(VALUE(MID(MID(A93,84,4),1,1)),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0)*POWER(32,0)))-1))-1900,MONTH(DATE(1000,1,1)+(IF(IFERROR(VALUE(MID(MID(A93,84,4),1,1)),MID(MID(A93,84,4),1,1))=0,0,IFERROR(VLOOKUP(VALUE(MID(MID(A93,84,4),1,1)),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0)*POWER(32,0)))-1)),DAY(DATE(1000,1,1)+(IF(IFERROR(VALUE(MID(MID(A93,84,4),1,1)),MID(MID(A93,84,4),1,1))=0,0,IFERROR(VLOOKUP(VALUE(MID(MID(A93,84,4),1,1)),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0)*POWER(32,0)))-1))),DATE(2999,1,1))</f>
        <v>401404</v>
      </c>
      <c r="K93" s="28" t="str">
        <f t="shared" si="17"/>
        <v>Other</v>
      </c>
    </row>
    <row r="94" spans="1:14" ht="12" customHeight="1">
      <c r="A94" s="7"/>
      <c r="B94" s="7" t="str">
        <f t="shared" si="11"/>
        <v>No Card</v>
      </c>
      <c r="C94" s="7" t="str">
        <f>IF(COUNTIF(MasterRoster!$F$5:$F$1001, H94)&gt;0, "Yes", "No")</f>
        <v>No</v>
      </c>
      <c r="D94" s="16" t="str">
        <f t="shared" ca="1" si="12"/>
        <v>Error</v>
      </c>
      <c r="E94" s="7" t="str">
        <f t="shared" si="13"/>
        <v/>
      </c>
      <c r="F94" s="7" t="str">
        <f t="shared" si="14"/>
        <v/>
      </c>
      <c r="G94" s="7" t="str">
        <f t="shared" si="15"/>
        <v>N/A</v>
      </c>
      <c r="H94" s="28" t="e">
        <f>(IFERROR(VLOOKUP(MID($A94,9,1),'DO NOT DELETE THIS SHEET'!$A$1:$B$32,2,0),VLOOKUP(VALUE(MID($A94,9,1)),'DO NOT DELETE THIS SHEET'!$A$1:$B$32,2,0))*32^6)+(IFERROR(VLOOKUP(MID($A94, 10, 1),'DO NOT DELETE THIS SHEET'!$A$1:$B$32,2,0),VLOOKUP(VALUE(MID($A94, 10, 1)),'DO NOT DELETE THIS SHEET'!$A$1:$B$32,2,0))*32^5)+(IFERROR(VLOOKUP(MID($A94, 11, 1),'DO NOT DELETE THIS SHEET'!$A$1:$B$32,2,0),VLOOKUP(VALUE(MID($A94, 11, 1)),'DO NOT DELETE THIS SHEET'!$A$1:$B$32,2,0))*32^4)+(IFERROR(VLOOKUP(MID($A94, 12, 1),'DO NOT DELETE THIS SHEET'!$A$1:$B$32,2,0),VLOOKUP(VALUE(MID($A94, 12, 1)),'DO NOT DELETE THIS SHEET'!$A$1:$B$32,2,0))*32^3)+(IFERROR(VLOOKUP(MID($A94, 13, 1),'DO NOT DELETE THIS SHEET'!$A$1:$B$32,2,0),VLOOKUP(VALUE(MID($A94, 13, 1)),'DO NOT DELETE THIS SHEET'!$A$1:$B$32,2,0))*32^2)+(IFERROR(VLOOKUP(MID($A94, 14, 1),'DO NOT DELETE THIS SHEET'!$A$1:$B$32,2,0),VLOOKUP(VALUE(MID($A94, 14, 1)),'DO NOT DELETE THIS SHEET'!$A$1:$B$32,2,0))*32)+(IFERROR(VLOOKUP(MID($A94, 15, 1),'DO NOT DELETE THIS SHEET'!$A$1:$B$32,2,0),VLOOKUP(VALUE(MID($A94, 15, 1)),'DO NOT DELETE THIS SHEET'!$A$1:$B$32,2,0)))</f>
        <v>#VALUE!</v>
      </c>
      <c r="I94" s="7" t="str">
        <f t="shared" si="16"/>
        <v/>
      </c>
      <c r="J94" s="15">
        <f>IF(K94="USMC",DATE(YEAR(DATE(1000,1,1)+(IF(IFERROR(VALUE(MID(MID(A94,84,4),1,1)),MID(MID(A94,84,4),1,1))=0,0,IFERROR(VLOOKUP(VALUE(MID(MID(A94,84,4),1,1)),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0)*POWER(32,0)))-1))-1900,MONTH(DATE(1000,1,1)+(IF(IFERROR(VALUE(MID(MID(A94,84,4),1,1)),MID(MID(A94,84,4),1,1))=0,0,IFERROR(VLOOKUP(VALUE(MID(MID(A94,84,4),1,1)),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0)*POWER(32,0)))-1)),DAY(DATE(1000,1,1)+(IF(IFERROR(VALUE(MID(MID(A94,84,4),1,1)),MID(MID(A94,84,4),1,1))=0,0,IFERROR(VLOOKUP(VALUE(MID(MID(A94,84,4),1,1)),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0)*POWER(32,0)))-1))),DATE(2999,1,1))</f>
        <v>401404</v>
      </c>
      <c r="K94" s="28" t="str">
        <f t="shared" si="17"/>
        <v>Other</v>
      </c>
    </row>
    <row r="95" spans="1:14" ht="12" customHeight="1">
      <c r="A95" s="7"/>
      <c r="B95" s="7" t="str">
        <f t="shared" si="11"/>
        <v>No Card</v>
      </c>
      <c r="C95" s="7" t="str">
        <f>IF(COUNTIF(MasterRoster!$F$5:$F$1001, H95)&gt;0, "Yes", "No")</f>
        <v>No</v>
      </c>
      <c r="D95" s="16" t="str">
        <f t="shared" ca="1" si="12"/>
        <v>Error</v>
      </c>
      <c r="E95" s="7" t="str">
        <f t="shared" si="13"/>
        <v/>
      </c>
      <c r="F95" s="7" t="str">
        <f t="shared" si="14"/>
        <v/>
      </c>
      <c r="G95" s="7" t="str">
        <f t="shared" si="15"/>
        <v>N/A</v>
      </c>
      <c r="H95" s="28" t="e">
        <f>(IFERROR(VLOOKUP(MID($A95,9,1),'DO NOT DELETE THIS SHEET'!$A$1:$B$32,2,0),VLOOKUP(VALUE(MID($A95,9,1)),'DO NOT DELETE THIS SHEET'!$A$1:$B$32,2,0))*32^6)+(IFERROR(VLOOKUP(MID($A95, 10, 1),'DO NOT DELETE THIS SHEET'!$A$1:$B$32,2,0),VLOOKUP(VALUE(MID($A95, 10, 1)),'DO NOT DELETE THIS SHEET'!$A$1:$B$32,2,0))*32^5)+(IFERROR(VLOOKUP(MID($A95, 11, 1),'DO NOT DELETE THIS SHEET'!$A$1:$B$32,2,0),VLOOKUP(VALUE(MID($A95, 11, 1)),'DO NOT DELETE THIS SHEET'!$A$1:$B$32,2,0))*32^4)+(IFERROR(VLOOKUP(MID($A95, 12, 1),'DO NOT DELETE THIS SHEET'!$A$1:$B$32,2,0),VLOOKUP(VALUE(MID($A95, 12, 1)),'DO NOT DELETE THIS SHEET'!$A$1:$B$32,2,0))*32^3)+(IFERROR(VLOOKUP(MID($A95, 13, 1),'DO NOT DELETE THIS SHEET'!$A$1:$B$32,2,0),VLOOKUP(VALUE(MID($A95, 13, 1)),'DO NOT DELETE THIS SHEET'!$A$1:$B$32,2,0))*32^2)+(IFERROR(VLOOKUP(MID($A95, 14, 1),'DO NOT DELETE THIS SHEET'!$A$1:$B$32,2,0),VLOOKUP(VALUE(MID($A95, 14, 1)),'DO NOT DELETE THIS SHEET'!$A$1:$B$32,2,0))*32)+(IFERROR(VLOOKUP(MID($A95, 15, 1),'DO NOT DELETE THIS SHEET'!$A$1:$B$32,2,0),VLOOKUP(VALUE(MID($A95, 15, 1)),'DO NOT DELETE THIS SHEET'!$A$1:$B$32,2,0)))</f>
        <v>#VALUE!</v>
      </c>
      <c r="I95" s="7" t="str">
        <f t="shared" si="16"/>
        <v/>
      </c>
      <c r="J95" s="15">
        <f>IF(K95="USMC",DATE(YEAR(DATE(1000,1,1)+(IF(IFERROR(VALUE(MID(MID(A95,84,4),1,1)),MID(MID(A95,84,4),1,1))=0,0,IFERROR(VLOOKUP(VALUE(MID(MID(A95,84,4),1,1)),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0)*POWER(32,0)))-1))-1900,MONTH(DATE(1000,1,1)+(IF(IFERROR(VALUE(MID(MID(A95,84,4),1,1)),MID(MID(A95,84,4),1,1))=0,0,IFERROR(VLOOKUP(VALUE(MID(MID(A95,84,4),1,1)),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0)*POWER(32,0)))-1)),DAY(DATE(1000,1,1)+(IF(IFERROR(VALUE(MID(MID(A95,84,4),1,1)),MID(MID(A95,84,4),1,1))=0,0,IFERROR(VLOOKUP(VALUE(MID(MID(A95,84,4),1,1)),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0)*POWER(32,0)))-1))),DATE(2999,1,1))</f>
        <v>401404</v>
      </c>
      <c r="K95" s="28" t="str">
        <f t="shared" si="17"/>
        <v>Other</v>
      </c>
    </row>
    <row r="96" spans="1:14" ht="12" customHeight="1">
      <c r="A96" s="7"/>
      <c r="B96" s="7" t="str">
        <f t="shared" si="11"/>
        <v>No Card</v>
      </c>
      <c r="C96" s="7" t="str">
        <f>IF(COUNTIF(MasterRoster!$F$5:$F$1001, H96)&gt;0, "Yes", "No")</f>
        <v>No</v>
      </c>
      <c r="D96" s="16" t="str">
        <f t="shared" ca="1" si="12"/>
        <v>Error</v>
      </c>
      <c r="E96" s="7" t="str">
        <f t="shared" si="13"/>
        <v/>
      </c>
      <c r="F96" s="7" t="str">
        <f t="shared" si="14"/>
        <v/>
      </c>
      <c r="G96" s="7" t="str">
        <f t="shared" si="15"/>
        <v>N/A</v>
      </c>
      <c r="H96" s="28" t="e">
        <f>(IFERROR(VLOOKUP(MID($A96,9,1),'DO NOT DELETE THIS SHEET'!$A$1:$B$32,2,0),VLOOKUP(VALUE(MID($A96,9,1)),'DO NOT DELETE THIS SHEET'!$A$1:$B$32,2,0))*32^6)+(IFERROR(VLOOKUP(MID($A96, 10, 1),'DO NOT DELETE THIS SHEET'!$A$1:$B$32,2,0),VLOOKUP(VALUE(MID($A96, 10, 1)),'DO NOT DELETE THIS SHEET'!$A$1:$B$32,2,0))*32^5)+(IFERROR(VLOOKUP(MID($A96, 11, 1),'DO NOT DELETE THIS SHEET'!$A$1:$B$32,2,0),VLOOKUP(VALUE(MID($A96, 11, 1)),'DO NOT DELETE THIS SHEET'!$A$1:$B$32,2,0))*32^4)+(IFERROR(VLOOKUP(MID($A96, 12, 1),'DO NOT DELETE THIS SHEET'!$A$1:$B$32,2,0),VLOOKUP(VALUE(MID($A96, 12, 1)),'DO NOT DELETE THIS SHEET'!$A$1:$B$32,2,0))*32^3)+(IFERROR(VLOOKUP(MID($A96, 13, 1),'DO NOT DELETE THIS SHEET'!$A$1:$B$32,2,0),VLOOKUP(VALUE(MID($A96, 13, 1)),'DO NOT DELETE THIS SHEET'!$A$1:$B$32,2,0))*32^2)+(IFERROR(VLOOKUP(MID($A96, 14, 1),'DO NOT DELETE THIS SHEET'!$A$1:$B$32,2,0),VLOOKUP(VALUE(MID($A96, 14, 1)),'DO NOT DELETE THIS SHEET'!$A$1:$B$32,2,0))*32)+(IFERROR(VLOOKUP(MID($A96, 15, 1),'DO NOT DELETE THIS SHEET'!$A$1:$B$32,2,0),VLOOKUP(VALUE(MID($A96, 15, 1)),'DO NOT DELETE THIS SHEET'!$A$1:$B$32,2,0)))</f>
        <v>#VALUE!</v>
      </c>
      <c r="I96" s="7" t="str">
        <f t="shared" si="16"/>
        <v/>
      </c>
      <c r="J96" s="15">
        <f>IF(K96="USMC",DATE(YEAR(DATE(1000,1,1)+(IF(IFERROR(VALUE(MID(MID(A96,84,4),1,1)),MID(MID(A96,84,4),1,1))=0,0,IFERROR(VLOOKUP(VALUE(MID(MID(A96,84,4),1,1)),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0)*POWER(32,0)))-1))-1900,MONTH(DATE(1000,1,1)+(IF(IFERROR(VALUE(MID(MID(A96,84,4),1,1)),MID(MID(A96,84,4),1,1))=0,0,IFERROR(VLOOKUP(VALUE(MID(MID(A96,84,4),1,1)),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0)*POWER(32,0)))-1)),DAY(DATE(1000,1,1)+(IF(IFERROR(VALUE(MID(MID(A96,84,4),1,1)),MID(MID(A96,84,4),1,1))=0,0,IFERROR(VLOOKUP(VALUE(MID(MID(A96,84,4),1,1)),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0)*POWER(32,0)))-1))),DATE(2999,1,1))</f>
        <v>401404</v>
      </c>
      <c r="K96" s="28" t="str">
        <f t="shared" si="17"/>
        <v>Other</v>
      </c>
    </row>
    <row r="97" spans="1:11" ht="12" customHeight="1">
      <c r="A97" s="7"/>
      <c r="B97" s="7" t="str">
        <f t="shared" si="11"/>
        <v>No Card</v>
      </c>
      <c r="C97" s="7" t="str">
        <f>IF(COUNTIF(MasterRoster!$F$5:$F$1001, H97)&gt;0, "Yes", "No")</f>
        <v>No</v>
      </c>
      <c r="D97" s="16" t="str">
        <f t="shared" ca="1" si="12"/>
        <v>Error</v>
      </c>
      <c r="E97" s="7" t="str">
        <f t="shared" si="13"/>
        <v/>
      </c>
      <c r="F97" s="7" t="str">
        <f t="shared" si="14"/>
        <v/>
      </c>
      <c r="G97" s="7" t="str">
        <f t="shared" si="15"/>
        <v>N/A</v>
      </c>
      <c r="H97" s="28" t="e">
        <f>(IFERROR(VLOOKUP(MID($A97,9,1),'DO NOT DELETE THIS SHEET'!$A$1:$B$32,2,0),VLOOKUP(VALUE(MID($A97,9,1)),'DO NOT DELETE THIS SHEET'!$A$1:$B$32,2,0))*32^6)+(IFERROR(VLOOKUP(MID($A97, 10, 1),'DO NOT DELETE THIS SHEET'!$A$1:$B$32,2,0),VLOOKUP(VALUE(MID($A97, 10, 1)),'DO NOT DELETE THIS SHEET'!$A$1:$B$32,2,0))*32^5)+(IFERROR(VLOOKUP(MID($A97, 11, 1),'DO NOT DELETE THIS SHEET'!$A$1:$B$32,2,0),VLOOKUP(VALUE(MID($A97, 11, 1)),'DO NOT DELETE THIS SHEET'!$A$1:$B$32,2,0))*32^4)+(IFERROR(VLOOKUP(MID($A97, 12, 1),'DO NOT DELETE THIS SHEET'!$A$1:$B$32,2,0),VLOOKUP(VALUE(MID($A97, 12, 1)),'DO NOT DELETE THIS SHEET'!$A$1:$B$32,2,0))*32^3)+(IFERROR(VLOOKUP(MID($A97, 13, 1),'DO NOT DELETE THIS SHEET'!$A$1:$B$32,2,0),VLOOKUP(VALUE(MID($A97, 13, 1)),'DO NOT DELETE THIS SHEET'!$A$1:$B$32,2,0))*32^2)+(IFERROR(VLOOKUP(MID($A97, 14, 1),'DO NOT DELETE THIS SHEET'!$A$1:$B$32,2,0),VLOOKUP(VALUE(MID($A97, 14, 1)),'DO NOT DELETE THIS SHEET'!$A$1:$B$32,2,0))*32)+(IFERROR(VLOOKUP(MID($A97, 15, 1),'DO NOT DELETE THIS SHEET'!$A$1:$B$32,2,0),VLOOKUP(VALUE(MID($A97, 15, 1)),'DO NOT DELETE THIS SHEET'!$A$1:$B$32,2,0)))</f>
        <v>#VALUE!</v>
      </c>
      <c r="I97" s="7" t="str">
        <f t="shared" si="16"/>
        <v/>
      </c>
      <c r="J97" s="15">
        <f>IF(K97="USMC",DATE(YEAR(DATE(1000,1,1)+(IF(IFERROR(VALUE(MID(MID(A97,84,4),1,1)),MID(MID(A97,84,4),1,1))=0,0,IFERROR(VLOOKUP(VALUE(MID(MID(A97,84,4),1,1)),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0)*POWER(32,0)))-1))-1900,MONTH(DATE(1000,1,1)+(IF(IFERROR(VALUE(MID(MID(A97,84,4),1,1)),MID(MID(A97,84,4),1,1))=0,0,IFERROR(VLOOKUP(VALUE(MID(MID(A97,84,4),1,1)),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0)*POWER(32,0)))-1)),DAY(DATE(1000,1,1)+(IF(IFERROR(VALUE(MID(MID(A97,84,4),1,1)),MID(MID(A97,84,4),1,1))=0,0,IFERROR(VLOOKUP(VALUE(MID(MID(A97,84,4),1,1)),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0)*POWER(32,0)))-1))),DATE(2999,1,1))</f>
        <v>401404</v>
      </c>
      <c r="K97" s="28" t="str">
        <f t="shared" si="17"/>
        <v>Other</v>
      </c>
    </row>
    <row r="98" spans="1:11" ht="12" customHeight="1">
      <c r="A98" s="7"/>
      <c r="B98" s="7" t="str">
        <f t="shared" si="11"/>
        <v>No Card</v>
      </c>
      <c r="C98" s="7" t="str">
        <f>IF(COUNTIF(MasterRoster!$F$5:$F$1001, H98)&gt;0, "Yes", "No")</f>
        <v>No</v>
      </c>
      <c r="D98" s="16" t="str">
        <f t="shared" ca="1" si="12"/>
        <v>Error</v>
      </c>
      <c r="E98" s="7" t="str">
        <f t="shared" si="13"/>
        <v/>
      </c>
      <c r="F98" s="7" t="str">
        <f t="shared" si="14"/>
        <v/>
      </c>
      <c r="G98" s="7" t="str">
        <f t="shared" si="15"/>
        <v>N/A</v>
      </c>
      <c r="H98" s="28" t="e">
        <f>(IFERROR(VLOOKUP(MID($A98,9,1),'DO NOT DELETE THIS SHEET'!$A$1:$B$32,2,0),VLOOKUP(VALUE(MID($A98,9,1)),'DO NOT DELETE THIS SHEET'!$A$1:$B$32,2,0))*32^6)+(IFERROR(VLOOKUP(MID($A98, 10, 1),'DO NOT DELETE THIS SHEET'!$A$1:$B$32,2,0),VLOOKUP(VALUE(MID($A98, 10, 1)),'DO NOT DELETE THIS SHEET'!$A$1:$B$32,2,0))*32^5)+(IFERROR(VLOOKUP(MID($A98, 11, 1),'DO NOT DELETE THIS SHEET'!$A$1:$B$32,2,0),VLOOKUP(VALUE(MID($A98, 11, 1)),'DO NOT DELETE THIS SHEET'!$A$1:$B$32,2,0))*32^4)+(IFERROR(VLOOKUP(MID($A98, 12, 1),'DO NOT DELETE THIS SHEET'!$A$1:$B$32,2,0),VLOOKUP(VALUE(MID($A98, 12, 1)),'DO NOT DELETE THIS SHEET'!$A$1:$B$32,2,0))*32^3)+(IFERROR(VLOOKUP(MID($A98, 13, 1),'DO NOT DELETE THIS SHEET'!$A$1:$B$32,2,0),VLOOKUP(VALUE(MID($A98, 13, 1)),'DO NOT DELETE THIS SHEET'!$A$1:$B$32,2,0))*32^2)+(IFERROR(VLOOKUP(MID($A98, 14, 1),'DO NOT DELETE THIS SHEET'!$A$1:$B$32,2,0),VLOOKUP(VALUE(MID($A98, 14, 1)),'DO NOT DELETE THIS SHEET'!$A$1:$B$32,2,0))*32)+(IFERROR(VLOOKUP(MID($A98, 15, 1),'DO NOT DELETE THIS SHEET'!$A$1:$B$32,2,0),VLOOKUP(VALUE(MID($A98, 15, 1)),'DO NOT DELETE THIS SHEET'!$A$1:$B$32,2,0)))</f>
        <v>#VALUE!</v>
      </c>
      <c r="I98" s="7" t="str">
        <f t="shared" si="16"/>
        <v/>
      </c>
      <c r="J98" s="15">
        <f>IF(K98="USMC",DATE(YEAR(DATE(1000,1,1)+(IF(IFERROR(VALUE(MID(MID(A98,84,4),1,1)),MID(MID(A98,84,4),1,1))=0,0,IFERROR(VLOOKUP(VALUE(MID(MID(A98,84,4),1,1)),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0)*POWER(32,0)))-1))-1900,MONTH(DATE(1000,1,1)+(IF(IFERROR(VALUE(MID(MID(A98,84,4),1,1)),MID(MID(A98,84,4),1,1))=0,0,IFERROR(VLOOKUP(VALUE(MID(MID(A98,84,4),1,1)),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0)*POWER(32,0)))-1)),DAY(DATE(1000,1,1)+(IF(IFERROR(VALUE(MID(MID(A98,84,4),1,1)),MID(MID(A98,84,4),1,1))=0,0,IFERROR(VLOOKUP(VALUE(MID(MID(A98,84,4),1,1)),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0)*POWER(32,0)))-1))),DATE(2999,1,1))</f>
        <v>401404</v>
      </c>
      <c r="K98" s="28" t="str">
        <f t="shared" si="17"/>
        <v>Other</v>
      </c>
    </row>
    <row r="99" spans="1:11" ht="12" customHeight="1">
      <c r="A99" s="7"/>
      <c r="B99" s="7" t="str">
        <f t="shared" si="11"/>
        <v>No Card</v>
      </c>
      <c r="C99" s="7" t="str">
        <f>IF(COUNTIF(MasterRoster!$F$5:$F$1001, H99)&gt;0, "Yes", "No")</f>
        <v>No</v>
      </c>
      <c r="D99" s="16" t="str">
        <f t="shared" ca="1" si="12"/>
        <v>Error</v>
      </c>
      <c r="E99" s="7" t="str">
        <f t="shared" si="13"/>
        <v/>
      </c>
      <c r="F99" s="7" t="str">
        <f t="shared" si="14"/>
        <v/>
      </c>
      <c r="G99" s="7" t="str">
        <f t="shared" si="15"/>
        <v>N/A</v>
      </c>
      <c r="H99" s="28" t="e">
        <f>(IFERROR(VLOOKUP(MID($A99,9,1),'DO NOT DELETE THIS SHEET'!$A$1:$B$32,2,0),VLOOKUP(VALUE(MID($A99,9,1)),'DO NOT DELETE THIS SHEET'!$A$1:$B$32,2,0))*32^6)+(IFERROR(VLOOKUP(MID($A99, 10, 1),'DO NOT DELETE THIS SHEET'!$A$1:$B$32,2,0),VLOOKUP(VALUE(MID($A99, 10, 1)),'DO NOT DELETE THIS SHEET'!$A$1:$B$32,2,0))*32^5)+(IFERROR(VLOOKUP(MID($A99, 11, 1),'DO NOT DELETE THIS SHEET'!$A$1:$B$32,2,0),VLOOKUP(VALUE(MID($A99, 11, 1)),'DO NOT DELETE THIS SHEET'!$A$1:$B$32,2,0))*32^4)+(IFERROR(VLOOKUP(MID($A99, 12, 1),'DO NOT DELETE THIS SHEET'!$A$1:$B$32,2,0),VLOOKUP(VALUE(MID($A99, 12, 1)),'DO NOT DELETE THIS SHEET'!$A$1:$B$32,2,0))*32^3)+(IFERROR(VLOOKUP(MID($A99, 13, 1),'DO NOT DELETE THIS SHEET'!$A$1:$B$32,2,0),VLOOKUP(VALUE(MID($A99, 13, 1)),'DO NOT DELETE THIS SHEET'!$A$1:$B$32,2,0))*32^2)+(IFERROR(VLOOKUP(MID($A99, 14, 1),'DO NOT DELETE THIS SHEET'!$A$1:$B$32,2,0),VLOOKUP(VALUE(MID($A99, 14, 1)),'DO NOT DELETE THIS SHEET'!$A$1:$B$32,2,0))*32)+(IFERROR(VLOOKUP(MID($A99, 15, 1),'DO NOT DELETE THIS SHEET'!$A$1:$B$32,2,0),VLOOKUP(VALUE(MID($A99, 15, 1)),'DO NOT DELETE THIS SHEET'!$A$1:$B$32,2,0)))</f>
        <v>#VALUE!</v>
      </c>
      <c r="I99" s="7" t="str">
        <f t="shared" si="16"/>
        <v/>
      </c>
      <c r="J99" s="15">
        <f>IF(K99="USMC",DATE(YEAR(DATE(1000,1,1)+(IF(IFERROR(VALUE(MID(MID(A99,84,4),1,1)),MID(MID(A99,84,4),1,1))=0,0,IFERROR(VLOOKUP(VALUE(MID(MID(A99,84,4),1,1)),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0)*POWER(32,0)))-1))-1900,MONTH(DATE(1000,1,1)+(IF(IFERROR(VALUE(MID(MID(A99,84,4),1,1)),MID(MID(A99,84,4),1,1))=0,0,IFERROR(VLOOKUP(VALUE(MID(MID(A99,84,4),1,1)),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0)*POWER(32,0)))-1)),DAY(DATE(1000,1,1)+(IF(IFERROR(VALUE(MID(MID(A99,84,4),1,1)),MID(MID(A99,84,4),1,1))=0,0,IFERROR(VLOOKUP(VALUE(MID(MID(A99,84,4),1,1)),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0)*POWER(32,0)))-1))),DATE(2999,1,1))</f>
        <v>401404</v>
      </c>
      <c r="K99" s="28" t="str">
        <f t="shared" si="17"/>
        <v>Other</v>
      </c>
    </row>
    <row r="100" spans="1:11" ht="12" customHeight="1">
      <c r="A100" s="7"/>
      <c r="B100" s="7" t="str">
        <f t="shared" si="11"/>
        <v>No Card</v>
      </c>
      <c r="C100" s="7" t="str">
        <f>IF(COUNTIF(MasterRoster!$F$5:$F$1001, H100)&gt;0, "Yes", "No")</f>
        <v>No</v>
      </c>
      <c r="D100" s="16" t="str">
        <f t="shared" ca="1" si="12"/>
        <v>Error</v>
      </c>
      <c r="E100" s="7" t="str">
        <f t="shared" si="13"/>
        <v/>
      </c>
      <c r="F100" s="7" t="str">
        <f t="shared" si="14"/>
        <v/>
      </c>
      <c r="G100" s="7" t="str">
        <f t="shared" si="15"/>
        <v>N/A</v>
      </c>
      <c r="H100" s="28" t="e">
        <f>(IFERROR(VLOOKUP(MID($A100,9,1),'DO NOT DELETE THIS SHEET'!$A$1:$B$32,2,0),VLOOKUP(VALUE(MID($A100,9,1)),'DO NOT DELETE THIS SHEET'!$A$1:$B$32,2,0))*32^6)+(IFERROR(VLOOKUP(MID($A100, 10, 1),'DO NOT DELETE THIS SHEET'!$A$1:$B$32,2,0),VLOOKUP(VALUE(MID($A100, 10, 1)),'DO NOT DELETE THIS SHEET'!$A$1:$B$32,2,0))*32^5)+(IFERROR(VLOOKUP(MID($A100, 11, 1),'DO NOT DELETE THIS SHEET'!$A$1:$B$32,2,0),VLOOKUP(VALUE(MID($A100, 11, 1)),'DO NOT DELETE THIS SHEET'!$A$1:$B$32,2,0))*32^4)+(IFERROR(VLOOKUP(MID($A100, 12, 1),'DO NOT DELETE THIS SHEET'!$A$1:$B$32,2,0),VLOOKUP(VALUE(MID($A100, 12, 1)),'DO NOT DELETE THIS SHEET'!$A$1:$B$32,2,0))*32^3)+(IFERROR(VLOOKUP(MID($A100, 13, 1),'DO NOT DELETE THIS SHEET'!$A$1:$B$32,2,0),VLOOKUP(VALUE(MID($A100, 13, 1)),'DO NOT DELETE THIS SHEET'!$A$1:$B$32,2,0))*32^2)+(IFERROR(VLOOKUP(MID($A100, 14, 1),'DO NOT DELETE THIS SHEET'!$A$1:$B$32,2,0),VLOOKUP(VALUE(MID($A100, 14, 1)),'DO NOT DELETE THIS SHEET'!$A$1:$B$32,2,0))*32)+(IFERROR(VLOOKUP(MID($A100, 15, 1),'DO NOT DELETE THIS SHEET'!$A$1:$B$32,2,0),VLOOKUP(VALUE(MID($A100, 15, 1)),'DO NOT DELETE THIS SHEET'!$A$1:$B$32,2,0)))</f>
        <v>#VALUE!</v>
      </c>
      <c r="I100" s="7" t="str">
        <f t="shared" si="16"/>
        <v/>
      </c>
      <c r="J100" s="15">
        <f>IF(K100="USMC",DATE(YEAR(DATE(1000,1,1)+(IF(IFERROR(VALUE(MID(MID(A100,84,4),1,1)),MID(MID(A100,84,4),1,1))=0,0,IFERROR(VLOOKUP(VALUE(MID(MID(A100,84,4),1,1)),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0)*POWER(32,0)))-1))-1900,MONTH(DATE(1000,1,1)+(IF(IFERROR(VALUE(MID(MID(A100,84,4),1,1)),MID(MID(A100,84,4),1,1))=0,0,IFERROR(VLOOKUP(VALUE(MID(MID(A100,84,4),1,1)),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0)*POWER(32,0)))-1)),DAY(DATE(1000,1,1)+(IF(IFERROR(VALUE(MID(MID(A100,84,4),1,1)),MID(MID(A100,84,4),1,1))=0,0,IFERROR(VLOOKUP(VALUE(MID(MID(A100,84,4),1,1)),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0)*POWER(32,0)))-1))),DATE(2999,1,1))</f>
        <v>401404</v>
      </c>
      <c r="K100" s="28" t="str">
        <f t="shared" si="17"/>
        <v>Other</v>
      </c>
    </row>
    <row r="101" spans="1:11" ht="12" customHeight="1">
      <c r="A101" s="7"/>
      <c r="B101" s="7" t="str">
        <f t="shared" si="11"/>
        <v>No Card</v>
      </c>
      <c r="C101" s="7" t="str">
        <f>IF(COUNTIF(MasterRoster!$F$5:$F$1001, H101)&gt;0, "Yes", "No")</f>
        <v>No</v>
      </c>
      <c r="D101" s="16" t="str">
        <f t="shared" ca="1" si="12"/>
        <v>Error</v>
      </c>
      <c r="E101" s="7" t="str">
        <f t="shared" si="13"/>
        <v/>
      </c>
      <c r="F101" s="7" t="str">
        <f t="shared" si="14"/>
        <v/>
      </c>
      <c r="G101" s="7" t="str">
        <f t="shared" si="15"/>
        <v>N/A</v>
      </c>
      <c r="H101" s="28" t="e">
        <f>(IFERROR(VLOOKUP(MID($A101,9,1),'DO NOT DELETE THIS SHEET'!$A$1:$B$32,2,0),VLOOKUP(VALUE(MID($A101,9,1)),'DO NOT DELETE THIS SHEET'!$A$1:$B$32,2,0))*32^6)+(IFERROR(VLOOKUP(MID($A101, 10, 1),'DO NOT DELETE THIS SHEET'!$A$1:$B$32,2,0),VLOOKUP(VALUE(MID($A101, 10, 1)),'DO NOT DELETE THIS SHEET'!$A$1:$B$32,2,0))*32^5)+(IFERROR(VLOOKUP(MID($A101, 11, 1),'DO NOT DELETE THIS SHEET'!$A$1:$B$32,2,0),VLOOKUP(VALUE(MID($A101, 11, 1)),'DO NOT DELETE THIS SHEET'!$A$1:$B$32,2,0))*32^4)+(IFERROR(VLOOKUP(MID($A101, 12, 1),'DO NOT DELETE THIS SHEET'!$A$1:$B$32,2,0),VLOOKUP(VALUE(MID($A101, 12, 1)),'DO NOT DELETE THIS SHEET'!$A$1:$B$32,2,0))*32^3)+(IFERROR(VLOOKUP(MID($A101, 13, 1),'DO NOT DELETE THIS SHEET'!$A$1:$B$32,2,0),VLOOKUP(VALUE(MID($A101, 13, 1)),'DO NOT DELETE THIS SHEET'!$A$1:$B$32,2,0))*32^2)+(IFERROR(VLOOKUP(MID($A101, 14, 1),'DO NOT DELETE THIS SHEET'!$A$1:$B$32,2,0),VLOOKUP(VALUE(MID($A101, 14, 1)),'DO NOT DELETE THIS SHEET'!$A$1:$B$32,2,0))*32)+(IFERROR(VLOOKUP(MID($A101, 15, 1),'DO NOT DELETE THIS SHEET'!$A$1:$B$32,2,0),VLOOKUP(VALUE(MID($A101, 15, 1)),'DO NOT DELETE THIS SHEET'!$A$1:$B$32,2,0)))</f>
        <v>#VALUE!</v>
      </c>
      <c r="I101" s="7" t="str">
        <f t="shared" si="16"/>
        <v/>
      </c>
      <c r="J101" s="15">
        <f>IF(K101="USMC",DATE(YEAR(DATE(1000,1,1)+(IF(IFERROR(VALUE(MID(MID(A101,84,4),1,1)),MID(MID(A101,84,4),1,1))=0,0,IFERROR(VLOOKUP(VALUE(MID(MID(A101,84,4),1,1)),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0)*POWER(32,0)))-1))-1900,MONTH(DATE(1000,1,1)+(IF(IFERROR(VALUE(MID(MID(A101,84,4),1,1)),MID(MID(A101,84,4),1,1))=0,0,IFERROR(VLOOKUP(VALUE(MID(MID(A101,84,4),1,1)),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0)*POWER(32,0)))-1)),DAY(DATE(1000,1,1)+(IF(IFERROR(VALUE(MID(MID(A101,84,4),1,1)),MID(MID(A101,84,4),1,1))=0,0,IFERROR(VLOOKUP(VALUE(MID(MID(A101,84,4),1,1)),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0)*POWER(32,0)))-1))),DATE(2999,1,1))</f>
        <v>401404</v>
      </c>
      <c r="K101" s="28" t="str">
        <f t="shared" si="17"/>
        <v>Other</v>
      </c>
    </row>
    <row r="102" spans="1:11" ht="12" customHeight="1">
      <c r="A102" s="7"/>
      <c r="B102" s="7" t="str">
        <f t="shared" si="11"/>
        <v>No Card</v>
      </c>
      <c r="C102" s="7" t="str">
        <f>IF(COUNTIF(MasterRoster!$F$5:$F$1001, H102)&gt;0, "Yes", "No")</f>
        <v>No</v>
      </c>
      <c r="D102" s="16" t="str">
        <f t="shared" ca="1" si="12"/>
        <v>Error</v>
      </c>
      <c r="E102" s="7" t="str">
        <f t="shared" si="13"/>
        <v/>
      </c>
      <c r="F102" s="7" t="str">
        <f t="shared" si="14"/>
        <v/>
      </c>
      <c r="G102" s="7" t="str">
        <f t="shared" si="15"/>
        <v>N/A</v>
      </c>
      <c r="H102" s="28" t="e">
        <f>(IFERROR(VLOOKUP(MID($A102,9,1),'DO NOT DELETE THIS SHEET'!$A$1:$B$32,2,0),VLOOKUP(VALUE(MID($A102,9,1)),'DO NOT DELETE THIS SHEET'!$A$1:$B$32,2,0))*32^6)+(IFERROR(VLOOKUP(MID($A102, 10, 1),'DO NOT DELETE THIS SHEET'!$A$1:$B$32,2,0),VLOOKUP(VALUE(MID($A102, 10, 1)),'DO NOT DELETE THIS SHEET'!$A$1:$B$32,2,0))*32^5)+(IFERROR(VLOOKUP(MID($A102, 11, 1),'DO NOT DELETE THIS SHEET'!$A$1:$B$32,2,0),VLOOKUP(VALUE(MID($A102, 11, 1)),'DO NOT DELETE THIS SHEET'!$A$1:$B$32,2,0))*32^4)+(IFERROR(VLOOKUP(MID($A102, 12, 1),'DO NOT DELETE THIS SHEET'!$A$1:$B$32,2,0),VLOOKUP(VALUE(MID($A102, 12, 1)),'DO NOT DELETE THIS SHEET'!$A$1:$B$32,2,0))*32^3)+(IFERROR(VLOOKUP(MID($A102, 13, 1),'DO NOT DELETE THIS SHEET'!$A$1:$B$32,2,0),VLOOKUP(VALUE(MID($A102, 13, 1)),'DO NOT DELETE THIS SHEET'!$A$1:$B$32,2,0))*32^2)+(IFERROR(VLOOKUP(MID($A102, 14, 1),'DO NOT DELETE THIS SHEET'!$A$1:$B$32,2,0),VLOOKUP(VALUE(MID($A102, 14, 1)),'DO NOT DELETE THIS SHEET'!$A$1:$B$32,2,0))*32)+(IFERROR(VLOOKUP(MID($A102, 15, 1),'DO NOT DELETE THIS SHEET'!$A$1:$B$32,2,0),VLOOKUP(VALUE(MID($A102, 15, 1)),'DO NOT DELETE THIS SHEET'!$A$1:$B$32,2,0)))</f>
        <v>#VALUE!</v>
      </c>
      <c r="I102" s="7" t="str">
        <f t="shared" si="16"/>
        <v/>
      </c>
      <c r="J102" s="15">
        <f>IF(K102="USMC",DATE(YEAR(DATE(1000,1,1)+(IF(IFERROR(VALUE(MID(MID(A102,84,4),1,1)),MID(MID(A102,84,4),1,1))=0,0,IFERROR(VLOOKUP(VALUE(MID(MID(A102,84,4),1,1)),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0)*POWER(32,0)))-1))-1900,MONTH(DATE(1000,1,1)+(IF(IFERROR(VALUE(MID(MID(A102,84,4),1,1)),MID(MID(A102,84,4),1,1))=0,0,IFERROR(VLOOKUP(VALUE(MID(MID(A102,84,4),1,1)),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0)*POWER(32,0)))-1)),DAY(DATE(1000,1,1)+(IF(IFERROR(VALUE(MID(MID(A102,84,4),1,1)),MID(MID(A102,84,4),1,1))=0,0,IFERROR(VLOOKUP(VALUE(MID(MID(A102,84,4),1,1)),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0)*POWER(32,0)))-1))),DATE(2999,1,1))</f>
        <v>401404</v>
      </c>
      <c r="K102" s="28" t="str">
        <f t="shared" si="17"/>
        <v>Other</v>
      </c>
    </row>
    <row r="103" spans="1:11" ht="12" customHeight="1">
      <c r="A103" s="7"/>
      <c r="B103" s="7" t="str">
        <f t="shared" si="11"/>
        <v>No Card</v>
      </c>
      <c r="C103" s="7" t="str">
        <f>IF(COUNTIF(MasterRoster!$F$5:$F$1001, H103)&gt;0, "Yes", "No")</f>
        <v>No</v>
      </c>
      <c r="D103" s="16" t="str">
        <f t="shared" ca="1" si="12"/>
        <v>Error</v>
      </c>
      <c r="E103" s="7" t="str">
        <f t="shared" si="13"/>
        <v/>
      </c>
      <c r="F103" s="7" t="str">
        <f t="shared" si="14"/>
        <v/>
      </c>
      <c r="G103" s="7" t="str">
        <f t="shared" si="15"/>
        <v>N/A</v>
      </c>
      <c r="H103" s="28" t="e">
        <f>(IFERROR(VLOOKUP(MID($A103,9,1),'DO NOT DELETE THIS SHEET'!$A$1:$B$32,2,0),VLOOKUP(VALUE(MID($A103,9,1)),'DO NOT DELETE THIS SHEET'!$A$1:$B$32,2,0))*32^6)+(IFERROR(VLOOKUP(MID($A103, 10, 1),'DO NOT DELETE THIS SHEET'!$A$1:$B$32,2,0),VLOOKUP(VALUE(MID($A103, 10, 1)),'DO NOT DELETE THIS SHEET'!$A$1:$B$32,2,0))*32^5)+(IFERROR(VLOOKUP(MID($A103, 11, 1),'DO NOT DELETE THIS SHEET'!$A$1:$B$32,2,0),VLOOKUP(VALUE(MID($A103, 11, 1)),'DO NOT DELETE THIS SHEET'!$A$1:$B$32,2,0))*32^4)+(IFERROR(VLOOKUP(MID($A103, 12, 1),'DO NOT DELETE THIS SHEET'!$A$1:$B$32,2,0),VLOOKUP(VALUE(MID($A103, 12, 1)),'DO NOT DELETE THIS SHEET'!$A$1:$B$32,2,0))*32^3)+(IFERROR(VLOOKUP(MID($A103, 13, 1),'DO NOT DELETE THIS SHEET'!$A$1:$B$32,2,0),VLOOKUP(VALUE(MID($A103, 13, 1)),'DO NOT DELETE THIS SHEET'!$A$1:$B$32,2,0))*32^2)+(IFERROR(VLOOKUP(MID($A103, 14, 1),'DO NOT DELETE THIS SHEET'!$A$1:$B$32,2,0),VLOOKUP(VALUE(MID($A103, 14, 1)),'DO NOT DELETE THIS SHEET'!$A$1:$B$32,2,0))*32)+(IFERROR(VLOOKUP(MID($A103, 15, 1),'DO NOT DELETE THIS SHEET'!$A$1:$B$32,2,0),VLOOKUP(VALUE(MID($A103, 15, 1)),'DO NOT DELETE THIS SHEET'!$A$1:$B$32,2,0)))</f>
        <v>#VALUE!</v>
      </c>
      <c r="I103" s="7" t="str">
        <f t="shared" si="16"/>
        <v/>
      </c>
      <c r="J103" s="15">
        <f>IF(K103="USMC",DATE(YEAR(DATE(1000,1,1)+(IF(IFERROR(VALUE(MID(MID(A103,84,4),1,1)),MID(MID(A103,84,4),1,1))=0,0,IFERROR(VLOOKUP(VALUE(MID(MID(A103,84,4),1,1)),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0)*POWER(32,0)))-1))-1900,MONTH(DATE(1000,1,1)+(IF(IFERROR(VALUE(MID(MID(A103,84,4),1,1)),MID(MID(A103,84,4),1,1))=0,0,IFERROR(VLOOKUP(VALUE(MID(MID(A103,84,4),1,1)),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0)*POWER(32,0)))-1)),DAY(DATE(1000,1,1)+(IF(IFERROR(VALUE(MID(MID(A103,84,4),1,1)),MID(MID(A103,84,4),1,1))=0,0,IFERROR(VLOOKUP(VALUE(MID(MID(A103,84,4),1,1)),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0)*POWER(32,0)))-1))),DATE(2999,1,1))</f>
        <v>401404</v>
      </c>
      <c r="K103" s="28" t="str">
        <f t="shared" si="17"/>
        <v>Other</v>
      </c>
    </row>
    <row r="104" spans="1:11" ht="12" customHeight="1">
      <c r="A104" s="7"/>
      <c r="B104" s="7" t="str">
        <f t="shared" si="11"/>
        <v>No Card</v>
      </c>
      <c r="C104" s="7" t="str">
        <f>IF(COUNTIF(MasterRoster!$F$5:$F$1001, H104)&gt;0, "Yes", "No")</f>
        <v>No</v>
      </c>
      <c r="D104" s="16" t="str">
        <f t="shared" ca="1" si="12"/>
        <v>Error</v>
      </c>
      <c r="E104" s="7" t="str">
        <f t="shared" si="13"/>
        <v/>
      </c>
      <c r="F104" s="7" t="str">
        <f t="shared" si="14"/>
        <v/>
      </c>
      <c r="G104" s="7" t="str">
        <f t="shared" si="15"/>
        <v>N/A</v>
      </c>
      <c r="H104" s="28" t="e">
        <f>(IFERROR(VLOOKUP(MID($A104,9,1),'DO NOT DELETE THIS SHEET'!$A$1:$B$32,2,0),VLOOKUP(VALUE(MID($A104,9,1)),'DO NOT DELETE THIS SHEET'!$A$1:$B$32,2,0))*32^6)+(IFERROR(VLOOKUP(MID($A104, 10, 1),'DO NOT DELETE THIS SHEET'!$A$1:$B$32,2,0),VLOOKUP(VALUE(MID($A104, 10, 1)),'DO NOT DELETE THIS SHEET'!$A$1:$B$32,2,0))*32^5)+(IFERROR(VLOOKUP(MID($A104, 11, 1),'DO NOT DELETE THIS SHEET'!$A$1:$B$32,2,0),VLOOKUP(VALUE(MID($A104, 11, 1)),'DO NOT DELETE THIS SHEET'!$A$1:$B$32,2,0))*32^4)+(IFERROR(VLOOKUP(MID($A104, 12, 1),'DO NOT DELETE THIS SHEET'!$A$1:$B$32,2,0),VLOOKUP(VALUE(MID($A104, 12, 1)),'DO NOT DELETE THIS SHEET'!$A$1:$B$32,2,0))*32^3)+(IFERROR(VLOOKUP(MID($A104, 13, 1),'DO NOT DELETE THIS SHEET'!$A$1:$B$32,2,0),VLOOKUP(VALUE(MID($A104, 13, 1)),'DO NOT DELETE THIS SHEET'!$A$1:$B$32,2,0))*32^2)+(IFERROR(VLOOKUP(MID($A104, 14, 1),'DO NOT DELETE THIS SHEET'!$A$1:$B$32,2,0),VLOOKUP(VALUE(MID($A104, 14, 1)),'DO NOT DELETE THIS SHEET'!$A$1:$B$32,2,0))*32)+(IFERROR(VLOOKUP(MID($A104, 15, 1),'DO NOT DELETE THIS SHEET'!$A$1:$B$32,2,0),VLOOKUP(VALUE(MID($A104, 15, 1)),'DO NOT DELETE THIS SHEET'!$A$1:$B$32,2,0)))</f>
        <v>#VALUE!</v>
      </c>
      <c r="I104" s="7" t="str">
        <f t="shared" si="16"/>
        <v/>
      </c>
      <c r="J104" s="15">
        <f>IF(K104="USMC",DATE(YEAR(DATE(1000,1,1)+(IF(IFERROR(VALUE(MID(MID(A104,84,4),1,1)),MID(MID(A104,84,4),1,1))=0,0,IFERROR(VLOOKUP(VALUE(MID(MID(A104,84,4),1,1)),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0)*POWER(32,0)))-1))-1900,MONTH(DATE(1000,1,1)+(IF(IFERROR(VALUE(MID(MID(A104,84,4),1,1)),MID(MID(A104,84,4),1,1))=0,0,IFERROR(VLOOKUP(VALUE(MID(MID(A104,84,4),1,1)),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0)*POWER(32,0)))-1)),DAY(DATE(1000,1,1)+(IF(IFERROR(VALUE(MID(MID(A104,84,4),1,1)),MID(MID(A104,84,4),1,1))=0,0,IFERROR(VLOOKUP(VALUE(MID(MID(A104,84,4),1,1)),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0)*POWER(32,0)))-1))),DATE(2999,1,1))</f>
        <v>401404</v>
      </c>
      <c r="K104" s="28" t="str">
        <f t="shared" si="17"/>
        <v>Other</v>
      </c>
    </row>
    <row r="105" spans="1:11" ht="12" customHeight="1">
      <c r="A105" s="7"/>
      <c r="B105" s="7" t="str">
        <f t="shared" si="11"/>
        <v>No Card</v>
      </c>
      <c r="C105" s="7" t="str">
        <f>IF(COUNTIF(MasterRoster!$F$5:$F$1001, H105)&gt;0, "Yes", "No")</f>
        <v>No</v>
      </c>
      <c r="D105" s="16" t="str">
        <f t="shared" ca="1" si="12"/>
        <v>Error</v>
      </c>
      <c r="E105" s="7" t="str">
        <f t="shared" si="13"/>
        <v/>
      </c>
      <c r="F105" s="7" t="str">
        <f t="shared" si="14"/>
        <v/>
      </c>
      <c r="G105" s="7" t="str">
        <f t="shared" si="15"/>
        <v>N/A</v>
      </c>
      <c r="H105" s="28" t="e">
        <f>(IFERROR(VLOOKUP(MID($A105,9,1),'DO NOT DELETE THIS SHEET'!$A$1:$B$32,2,0),VLOOKUP(VALUE(MID($A105,9,1)),'DO NOT DELETE THIS SHEET'!$A$1:$B$32,2,0))*32^6)+(IFERROR(VLOOKUP(MID($A105, 10, 1),'DO NOT DELETE THIS SHEET'!$A$1:$B$32,2,0),VLOOKUP(VALUE(MID($A105, 10, 1)),'DO NOT DELETE THIS SHEET'!$A$1:$B$32,2,0))*32^5)+(IFERROR(VLOOKUP(MID($A105, 11, 1),'DO NOT DELETE THIS SHEET'!$A$1:$B$32,2,0),VLOOKUP(VALUE(MID($A105, 11, 1)),'DO NOT DELETE THIS SHEET'!$A$1:$B$32,2,0))*32^4)+(IFERROR(VLOOKUP(MID($A105, 12, 1),'DO NOT DELETE THIS SHEET'!$A$1:$B$32,2,0),VLOOKUP(VALUE(MID($A105, 12, 1)),'DO NOT DELETE THIS SHEET'!$A$1:$B$32,2,0))*32^3)+(IFERROR(VLOOKUP(MID($A105, 13, 1),'DO NOT DELETE THIS SHEET'!$A$1:$B$32,2,0),VLOOKUP(VALUE(MID($A105, 13, 1)),'DO NOT DELETE THIS SHEET'!$A$1:$B$32,2,0))*32^2)+(IFERROR(VLOOKUP(MID($A105, 14, 1),'DO NOT DELETE THIS SHEET'!$A$1:$B$32,2,0),VLOOKUP(VALUE(MID($A105, 14, 1)),'DO NOT DELETE THIS SHEET'!$A$1:$B$32,2,0))*32)+(IFERROR(VLOOKUP(MID($A105, 15, 1),'DO NOT DELETE THIS SHEET'!$A$1:$B$32,2,0),VLOOKUP(VALUE(MID($A105, 15, 1)),'DO NOT DELETE THIS SHEET'!$A$1:$B$32,2,0)))</f>
        <v>#VALUE!</v>
      </c>
      <c r="I105" s="7" t="str">
        <f t="shared" si="16"/>
        <v/>
      </c>
      <c r="J105" s="15">
        <f>IF(K105="USMC",DATE(YEAR(DATE(1000,1,1)+(IF(IFERROR(VALUE(MID(MID(A105,84,4),1,1)),MID(MID(A105,84,4),1,1))=0,0,IFERROR(VLOOKUP(VALUE(MID(MID(A105,84,4),1,1)),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0)*POWER(32,0)))-1))-1900,MONTH(DATE(1000,1,1)+(IF(IFERROR(VALUE(MID(MID(A105,84,4),1,1)),MID(MID(A105,84,4),1,1))=0,0,IFERROR(VLOOKUP(VALUE(MID(MID(A105,84,4),1,1)),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0)*POWER(32,0)))-1)),DAY(DATE(1000,1,1)+(IF(IFERROR(VALUE(MID(MID(A105,84,4),1,1)),MID(MID(A105,84,4),1,1))=0,0,IFERROR(VLOOKUP(VALUE(MID(MID(A105,84,4),1,1)),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0)*POWER(32,0)))-1))),DATE(2999,1,1))</f>
        <v>401404</v>
      </c>
      <c r="K105" s="28" t="str">
        <f t="shared" si="17"/>
        <v>Other</v>
      </c>
    </row>
    <row r="106" spans="1:11" ht="12" customHeight="1">
      <c r="A106" s="7"/>
      <c r="B106" s="7" t="str">
        <f t="shared" si="11"/>
        <v>No Card</v>
      </c>
      <c r="C106" s="7" t="str">
        <f>IF(COUNTIF(MasterRoster!$F$5:$F$1001, H106)&gt;0, "Yes", "No")</f>
        <v>No</v>
      </c>
      <c r="D106" s="16" t="str">
        <f t="shared" ca="1" si="12"/>
        <v>Error</v>
      </c>
      <c r="E106" s="7" t="str">
        <f t="shared" si="13"/>
        <v/>
      </c>
      <c r="F106" s="7" t="str">
        <f t="shared" si="14"/>
        <v/>
      </c>
      <c r="G106" s="7" t="str">
        <f t="shared" si="15"/>
        <v>N/A</v>
      </c>
      <c r="H106" s="28" t="e">
        <f>(IFERROR(VLOOKUP(MID($A106,9,1),'DO NOT DELETE THIS SHEET'!$A$1:$B$32,2,0),VLOOKUP(VALUE(MID($A106,9,1)),'DO NOT DELETE THIS SHEET'!$A$1:$B$32,2,0))*32^6)+(IFERROR(VLOOKUP(MID($A106, 10, 1),'DO NOT DELETE THIS SHEET'!$A$1:$B$32,2,0),VLOOKUP(VALUE(MID($A106, 10, 1)),'DO NOT DELETE THIS SHEET'!$A$1:$B$32,2,0))*32^5)+(IFERROR(VLOOKUP(MID($A106, 11, 1),'DO NOT DELETE THIS SHEET'!$A$1:$B$32,2,0),VLOOKUP(VALUE(MID($A106, 11, 1)),'DO NOT DELETE THIS SHEET'!$A$1:$B$32,2,0))*32^4)+(IFERROR(VLOOKUP(MID($A106, 12, 1),'DO NOT DELETE THIS SHEET'!$A$1:$B$32,2,0),VLOOKUP(VALUE(MID($A106, 12, 1)),'DO NOT DELETE THIS SHEET'!$A$1:$B$32,2,0))*32^3)+(IFERROR(VLOOKUP(MID($A106, 13, 1),'DO NOT DELETE THIS SHEET'!$A$1:$B$32,2,0),VLOOKUP(VALUE(MID($A106, 13, 1)),'DO NOT DELETE THIS SHEET'!$A$1:$B$32,2,0))*32^2)+(IFERROR(VLOOKUP(MID($A106, 14, 1),'DO NOT DELETE THIS SHEET'!$A$1:$B$32,2,0),VLOOKUP(VALUE(MID($A106, 14, 1)),'DO NOT DELETE THIS SHEET'!$A$1:$B$32,2,0))*32)+(IFERROR(VLOOKUP(MID($A106, 15, 1),'DO NOT DELETE THIS SHEET'!$A$1:$B$32,2,0),VLOOKUP(VALUE(MID($A106, 15, 1)),'DO NOT DELETE THIS SHEET'!$A$1:$B$32,2,0)))</f>
        <v>#VALUE!</v>
      </c>
      <c r="I106" s="7" t="str">
        <f t="shared" si="16"/>
        <v/>
      </c>
      <c r="J106" s="15">
        <f>IF(K106="USMC",DATE(YEAR(DATE(1000,1,1)+(IF(IFERROR(VALUE(MID(MID(A106,84,4),1,1)),MID(MID(A106,84,4),1,1))=0,0,IFERROR(VLOOKUP(VALUE(MID(MID(A106,84,4),1,1)),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0)*POWER(32,0)))-1))-1900,MONTH(DATE(1000,1,1)+(IF(IFERROR(VALUE(MID(MID(A106,84,4),1,1)),MID(MID(A106,84,4),1,1))=0,0,IFERROR(VLOOKUP(VALUE(MID(MID(A106,84,4),1,1)),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0)*POWER(32,0)))-1)),DAY(DATE(1000,1,1)+(IF(IFERROR(VALUE(MID(MID(A106,84,4),1,1)),MID(MID(A106,84,4),1,1))=0,0,IFERROR(VLOOKUP(VALUE(MID(MID(A106,84,4),1,1)),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0)*POWER(32,0)))-1))),DATE(2999,1,1))</f>
        <v>401404</v>
      </c>
      <c r="K106" s="28" t="str">
        <f t="shared" si="17"/>
        <v>Other</v>
      </c>
    </row>
    <row r="107" spans="1:11" ht="12" customHeight="1">
      <c r="A107" s="7"/>
      <c r="B107" s="7" t="str">
        <f t="shared" si="11"/>
        <v>No Card</v>
      </c>
      <c r="C107" s="7" t="str">
        <f>IF(COUNTIF(MasterRoster!$F$5:$F$1001, H107)&gt;0, "Yes", "No")</f>
        <v>No</v>
      </c>
      <c r="D107" s="16" t="str">
        <f t="shared" ca="1" si="12"/>
        <v>Error</v>
      </c>
      <c r="E107" s="7" t="str">
        <f t="shared" si="13"/>
        <v/>
      </c>
      <c r="F107" s="7" t="str">
        <f t="shared" si="14"/>
        <v/>
      </c>
      <c r="G107" s="7" t="str">
        <f t="shared" si="15"/>
        <v>N/A</v>
      </c>
      <c r="H107" s="28" t="e">
        <f>(IFERROR(VLOOKUP(MID($A107,9,1),'DO NOT DELETE THIS SHEET'!$A$1:$B$32,2,0),VLOOKUP(VALUE(MID($A107,9,1)),'DO NOT DELETE THIS SHEET'!$A$1:$B$32,2,0))*32^6)+(IFERROR(VLOOKUP(MID($A107, 10, 1),'DO NOT DELETE THIS SHEET'!$A$1:$B$32,2,0),VLOOKUP(VALUE(MID($A107, 10, 1)),'DO NOT DELETE THIS SHEET'!$A$1:$B$32,2,0))*32^5)+(IFERROR(VLOOKUP(MID($A107, 11, 1),'DO NOT DELETE THIS SHEET'!$A$1:$B$32,2,0),VLOOKUP(VALUE(MID($A107, 11, 1)),'DO NOT DELETE THIS SHEET'!$A$1:$B$32,2,0))*32^4)+(IFERROR(VLOOKUP(MID($A107, 12, 1),'DO NOT DELETE THIS SHEET'!$A$1:$B$32,2,0),VLOOKUP(VALUE(MID($A107, 12, 1)),'DO NOT DELETE THIS SHEET'!$A$1:$B$32,2,0))*32^3)+(IFERROR(VLOOKUP(MID($A107, 13, 1),'DO NOT DELETE THIS SHEET'!$A$1:$B$32,2,0),VLOOKUP(VALUE(MID($A107, 13, 1)),'DO NOT DELETE THIS SHEET'!$A$1:$B$32,2,0))*32^2)+(IFERROR(VLOOKUP(MID($A107, 14, 1),'DO NOT DELETE THIS SHEET'!$A$1:$B$32,2,0),VLOOKUP(VALUE(MID($A107, 14, 1)),'DO NOT DELETE THIS SHEET'!$A$1:$B$32,2,0))*32)+(IFERROR(VLOOKUP(MID($A107, 15, 1),'DO NOT DELETE THIS SHEET'!$A$1:$B$32,2,0),VLOOKUP(VALUE(MID($A107, 15, 1)),'DO NOT DELETE THIS SHEET'!$A$1:$B$32,2,0)))</f>
        <v>#VALUE!</v>
      </c>
      <c r="I107" s="7" t="str">
        <f t="shared" si="16"/>
        <v/>
      </c>
      <c r="J107" s="15">
        <f>IF(K107="USMC",DATE(YEAR(DATE(1000,1,1)+(IF(IFERROR(VALUE(MID(MID(A107,84,4),1,1)),MID(MID(A107,84,4),1,1))=0,0,IFERROR(VLOOKUP(VALUE(MID(MID(A107,84,4),1,1)),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0)*POWER(32,0)))-1))-1900,MONTH(DATE(1000,1,1)+(IF(IFERROR(VALUE(MID(MID(A107,84,4),1,1)),MID(MID(A107,84,4),1,1))=0,0,IFERROR(VLOOKUP(VALUE(MID(MID(A107,84,4),1,1)),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0)*POWER(32,0)))-1)),DAY(DATE(1000,1,1)+(IF(IFERROR(VALUE(MID(MID(A107,84,4),1,1)),MID(MID(A107,84,4),1,1))=0,0,IFERROR(VLOOKUP(VALUE(MID(MID(A107,84,4),1,1)),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0)*POWER(32,0)))-1))),DATE(2999,1,1))</f>
        <v>401404</v>
      </c>
      <c r="K107" s="28" t="str">
        <f t="shared" si="17"/>
        <v>Other</v>
      </c>
    </row>
    <row r="108" spans="1:11" ht="12" customHeight="1">
      <c r="A108" s="7"/>
      <c r="B108" s="7" t="str">
        <f t="shared" si="11"/>
        <v>No Card</v>
      </c>
      <c r="C108" s="7" t="str">
        <f>IF(COUNTIF(MasterRoster!$F$5:$F$1001, H108)&gt;0, "Yes", "No")</f>
        <v>No</v>
      </c>
      <c r="D108" s="16" t="str">
        <f t="shared" ca="1" si="12"/>
        <v>Error</v>
      </c>
      <c r="E108" s="7" t="str">
        <f t="shared" si="13"/>
        <v/>
      </c>
      <c r="F108" s="7" t="str">
        <f t="shared" si="14"/>
        <v/>
      </c>
      <c r="G108" s="7" t="str">
        <f t="shared" si="15"/>
        <v>N/A</v>
      </c>
      <c r="H108" s="28" t="e">
        <f>(IFERROR(VLOOKUP(MID($A108,9,1),'DO NOT DELETE THIS SHEET'!$A$1:$B$32,2,0),VLOOKUP(VALUE(MID($A108,9,1)),'DO NOT DELETE THIS SHEET'!$A$1:$B$32,2,0))*32^6)+(IFERROR(VLOOKUP(MID($A108, 10, 1),'DO NOT DELETE THIS SHEET'!$A$1:$B$32,2,0),VLOOKUP(VALUE(MID($A108, 10, 1)),'DO NOT DELETE THIS SHEET'!$A$1:$B$32,2,0))*32^5)+(IFERROR(VLOOKUP(MID($A108, 11, 1),'DO NOT DELETE THIS SHEET'!$A$1:$B$32,2,0),VLOOKUP(VALUE(MID($A108, 11, 1)),'DO NOT DELETE THIS SHEET'!$A$1:$B$32,2,0))*32^4)+(IFERROR(VLOOKUP(MID($A108, 12, 1),'DO NOT DELETE THIS SHEET'!$A$1:$B$32,2,0),VLOOKUP(VALUE(MID($A108, 12, 1)),'DO NOT DELETE THIS SHEET'!$A$1:$B$32,2,0))*32^3)+(IFERROR(VLOOKUP(MID($A108, 13, 1),'DO NOT DELETE THIS SHEET'!$A$1:$B$32,2,0),VLOOKUP(VALUE(MID($A108, 13, 1)),'DO NOT DELETE THIS SHEET'!$A$1:$B$32,2,0))*32^2)+(IFERROR(VLOOKUP(MID($A108, 14, 1),'DO NOT DELETE THIS SHEET'!$A$1:$B$32,2,0),VLOOKUP(VALUE(MID($A108, 14, 1)),'DO NOT DELETE THIS SHEET'!$A$1:$B$32,2,0))*32)+(IFERROR(VLOOKUP(MID($A108, 15, 1),'DO NOT DELETE THIS SHEET'!$A$1:$B$32,2,0),VLOOKUP(VALUE(MID($A108, 15, 1)),'DO NOT DELETE THIS SHEET'!$A$1:$B$32,2,0)))</f>
        <v>#VALUE!</v>
      </c>
      <c r="I108" s="7" t="str">
        <f t="shared" si="16"/>
        <v/>
      </c>
      <c r="J108" s="15">
        <f>IF(K108="USMC",DATE(YEAR(DATE(1000,1,1)+(IF(IFERROR(VALUE(MID(MID(A108,84,4),1,1)),MID(MID(A108,84,4),1,1))=0,0,IFERROR(VLOOKUP(VALUE(MID(MID(A108,84,4),1,1)),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0)*POWER(32,0)))-1))-1900,MONTH(DATE(1000,1,1)+(IF(IFERROR(VALUE(MID(MID(A108,84,4),1,1)),MID(MID(A108,84,4),1,1))=0,0,IFERROR(VLOOKUP(VALUE(MID(MID(A108,84,4),1,1)),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0)*POWER(32,0)))-1)),DAY(DATE(1000,1,1)+(IF(IFERROR(VALUE(MID(MID(A108,84,4),1,1)),MID(MID(A108,84,4),1,1))=0,0,IFERROR(VLOOKUP(VALUE(MID(MID(A108,84,4),1,1)),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0)*POWER(32,0)))-1))),DATE(2999,1,1))</f>
        <v>401404</v>
      </c>
      <c r="K108" s="28" t="str">
        <f t="shared" si="17"/>
        <v>Other</v>
      </c>
    </row>
    <row r="109" spans="1:11" ht="12" customHeight="1">
      <c r="A109" s="7"/>
      <c r="B109" s="7" t="str">
        <f t="shared" si="11"/>
        <v>No Card</v>
      </c>
      <c r="C109" s="7" t="str">
        <f>IF(COUNTIF(MasterRoster!$F$5:$F$1001, H109)&gt;0, "Yes", "No")</f>
        <v>No</v>
      </c>
      <c r="D109" s="16" t="str">
        <f t="shared" ca="1" si="12"/>
        <v>Error</v>
      </c>
      <c r="E109" s="7" t="str">
        <f t="shared" si="13"/>
        <v/>
      </c>
      <c r="F109" s="7" t="str">
        <f t="shared" si="14"/>
        <v/>
      </c>
      <c r="G109" s="7" t="str">
        <f t="shared" si="15"/>
        <v>N/A</v>
      </c>
      <c r="H109" s="28" t="e">
        <f>(IFERROR(VLOOKUP(MID($A109,9,1),'DO NOT DELETE THIS SHEET'!$A$1:$B$32,2,0),VLOOKUP(VALUE(MID($A109,9,1)),'DO NOT DELETE THIS SHEET'!$A$1:$B$32,2,0))*32^6)+(IFERROR(VLOOKUP(MID($A109, 10, 1),'DO NOT DELETE THIS SHEET'!$A$1:$B$32,2,0),VLOOKUP(VALUE(MID($A109, 10, 1)),'DO NOT DELETE THIS SHEET'!$A$1:$B$32,2,0))*32^5)+(IFERROR(VLOOKUP(MID($A109, 11, 1),'DO NOT DELETE THIS SHEET'!$A$1:$B$32,2,0),VLOOKUP(VALUE(MID($A109, 11, 1)),'DO NOT DELETE THIS SHEET'!$A$1:$B$32,2,0))*32^4)+(IFERROR(VLOOKUP(MID($A109, 12, 1),'DO NOT DELETE THIS SHEET'!$A$1:$B$32,2,0),VLOOKUP(VALUE(MID($A109, 12, 1)),'DO NOT DELETE THIS SHEET'!$A$1:$B$32,2,0))*32^3)+(IFERROR(VLOOKUP(MID($A109, 13, 1),'DO NOT DELETE THIS SHEET'!$A$1:$B$32,2,0),VLOOKUP(VALUE(MID($A109, 13, 1)),'DO NOT DELETE THIS SHEET'!$A$1:$B$32,2,0))*32^2)+(IFERROR(VLOOKUP(MID($A109, 14, 1),'DO NOT DELETE THIS SHEET'!$A$1:$B$32,2,0),VLOOKUP(VALUE(MID($A109, 14, 1)),'DO NOT DELETE THIS SHEET'!$A$1:$B$32,2,0))*32)+(IFERROR(VLOOKUP(MID($A109, 15, 1),'DO NOT DELETE THIS SHEET'!$A$1:$B$32,2,0),VLOOKUP(VALUE(MID($A109, 15, 1)),'DO NOT DELETE THIS SHEET'!$A$1:$B$32,2,0)))</f>
        <v>#VALUE!</v>
      </c>
      <c r="I109" s="7" t="str">
        <f t="shared" si="16"/>
        <v/>
      </c>
      <c r="J109" s="15">
        <f>IF(K109="USMC",DATE(YEAR(DATE(1000,1,1)+(IF(IFERROR(VALUE(MID(MID(A109,84,4),1,1)),MID(MID(A109,84,4),1,1))=0,0,IFERROR(VLOOKUP(VALUE(MID(MID(A109,84,4),1,1)),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0)*POWER(32,0)))-1))-1900,MONTH(DATE(1000,1,1)+(IF(IFERROR(VALUE(MID(MID(A109,84,4),1,1)),MID(MID(A109,84,4),1,1))=0,0,IFERROR(VLOOKUP(VALUE(MID(MID(A109,84,4),1,1)),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0)*POWER(32,0)))-1)),DAY(DATE(1000,1,1)+(IF(IFERROR(VALUE(MID(MID(A109,84,4),1,1)),MID(MID(A109,84,4),1,1))=0,0,IFERROR(VLOOKUP(VALUE(MID(MID(A109,84,4),1,1)),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0)*POWER(32,0)))-1))),DATE(2999,1,1))</f>
        <v>401404</v>
      </c>
      <c r="K109" s="28" t="str">
        <f t="shared" si="17"/>
        <v>Other</v>
      </c>
    </row>
    <row r="110" spans="1:11" ht="12" customHeight="1">
      <c r="A110" s="7"/>
      <c r="B110" s="7" t="str">
        <f t="shared" si="11"/>
        <v>No Card</v>
      </c>
      <c r="C110" s="7" t="str">
        <f>IF(COUNTIF(MasterRoster!$F$5:$F$1001, H110)&gt;0, "Yes", "No")</f>
        <v>No</v>
      </c>
      <c r="D110" s="16" t="str">
        <f t="shared" ca="1" si="12"/>
        <v>Error</v>
      </c>
      <c r="E110" s="7" t="str">
        <f t="shared" si="13"/>
        <v/>
      </c>
      <c r="F110" s="7" t="str">
        <f t="shared" si="14"/>
        <v/>
      </c>
      <c r="G110" s="7" t="str">
        <f t="shared" si="15"/>
        <v>N/A</v>
      </c>
      <c r="H110" s="28" t="e">
        <f>(IFERROR(VLOOKUP(MID($A110,9,1),'DO NOT DELETE THIS SHEET'!$A$1:$B$32,2,0),VLOOKUP(VALUE(MID($A110,9,1)),'DO NOT DELETE THIS SHEET'!$A$1:$B$32,2,0))*32^6)+(IFERROR(VLOOKUP(MID($A110, 10, 1),'DO NOT DELETE THIS SHEET'!$A$1:$B$32,2,0),VLOOKUP(VALUE(MID($A110, 10, 1)),'DO NOT DELETE THIS SHEET'!$A$1:$B$32,2,0))*32^5)+(IFERROR(VLOOKUP(MID($A110, 11, 1),'DO NOT DELETE THIS SHEET'!$A$1:$B$32,2,0),VLOOKUP(VALUE(MID($A110, 11, 1)),'DO NOT DELETE THIS SHEET'!$A$1:$B$32,2,0))*32^4)+(IFERROR(VLOOKUP(MID($A110, 12, 1),'DO NOT DELETE THIS SHEET'!$A$1:$B$32,2,0),VLOOKUP(VALUE(MID($A110, 12, 1)),'DO NOT DELETE THIS SHEET'!$A$1:$B$32,2,0))*32^3)+(IFERROR(VLOOKUP(MID($A110, 13, 1),'DO NOT DELETE THIS SHEET'!$A$1:$B$32,2,0),VLOOKUP(VALUE(MID($A110, 13, 1)),'DO NOT DELETE THIS SHEET'!$A$1:$B$32,2,0))*32^2)+(IFERROR(VLOOKUP(MID($A110, 14, 1),'DO NOT DELETE THIS SHEET'!$A$1:$B$32,2,0),VLOOKUP(VALUE(MID($A110, 14, 1)),'DO NOT DELETE THIS SHEET'!$A$1:$B$32,2,0))*32)+(IFERROR(VLOOKUP(MID($A110, 15, 1),'DO NOT DELETE THIS SHEET'!$A$1:$B$32,2,0),VLOOKUP(VALUE(MID($A110, 15, 1)),'DO NOT DELETE THIS SHEET'!$A$1:$B$32,2,0)))</f>
        <v>#VALUE!</v>
      </c>
      <c r="I110" s="7" t="str">
        <f t="shared" si="16"/>
        <v/>
      </c>
      <c r="J110" s="15">
        <f>IF(K110="USMC",DATE(YEAR(DATE(1000,1,1)+(IF(IFERROR(VALUE(MID(MID(A110,84,4),1,1)),MID(MID(A110,84,4),1,1))=0,0,IFERROR(VLOOKUP(VALUE(MID(MID(A110,84,4),1,1)),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0)*POWER(32,0)))-1))-1900,MONTH(DATE(1000,1,1)+(IF(IFERROR(VALUE(MID(MID(A110,84,4),1,1)),MID(MID(A110,84,4),1,1))=0,0,IFERROR(VLOOKUP(VALUE(MID(MID(A110,84,4),1,1)),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0)*POWER(32,0)))-1)),DAY(DATE(1000,1,1)+(IF(IFERROR(VALUE(MID(MID(A110,84,4),1,1)),MID(MID(A110,84,4),1,1))=0,0,IFERROR(VLOOKUP(VALUE(MID(MID(A110,84,4),1,1)),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0)*POWER(32,0)))-1))),DATE(2999,1,1))</f>
        <v>401404</v>
      </c>
      <c r="K110" s="28" t="str">
        <f t="shared" si="17"/>
        <v>Other</v>
      </c>
    </row>
    <row r="111" spans="1:11" ht="12" customHeight="1">
      <c r="A111" s="7"/>
      <c r="B111" s="7" t="str">
        <f t="shared" si="11"/>
        <v>No Card</v>
      </c>
      <c r="C111" s="7" t="str">
        <f>IF(COUNTIF(MasterRoster!$F$5:$F$1001, H111)&gt;0, "Yes", "No")</f>
        <v>No</v>
      </c>
      <c r="D111" s="16" t="str">
        <f t="shared" ca="1" si="12"/>
        <v>Error</v>
      </c>
      <c r="E111" s="7" t="str">
        <f t="shared" si="13"/>
        <v/>
      </c>
      <c r="F111" s="7" t="str">
        <f t="shared" si="14"/>
        <v/>
      </c>
      <c r="G111" s="7" t="str">
        <f t="shared" si="15"/>
        <v>N/A</v>
      </c>
      <c r="H111" s="28" t="e">
        <f>(IFERROR(VLOOKUP(MID($A111,9,1),'DO NOT DELETE THIS SHEET'!$A$1:$B$32,2,0),VLOOKUP(VALUE(MID($A111,9,1)),'DO NOT DELETE THIS SHEET'!$A$1:$B$32,2,0))*32^6)+(IFERROR(VLOOKUP(MID($A111, 10, 1),'DO NOT DELETE THIS SHEET'!$A$1:$B$32,2,0),VLOOKUP(VALUE(MID($A111, 10, 1)),'DO NOT DELETE THIS SHEET'!$A$1:$B$32,2,0))*32^5)+(IFERROR(VLOOKUP(MID($A111, 11, 1),'DO NOT DELETE THIS SHEET'!$A$1:$B$32,2,0),VLOOKUP(VALUE(MID($A111, 11, 1)),'DO NOT DELETE THIS SHEET'!$A$1:$B$32,2,0))*32^4)+(IFERROR(VLOOKUP(MID($A111, 12, 1),'DO NOT DELETE THIS SHEET'!$A$1:$B$32,2,0),VLOOKUP(VALUE(MID($A111, 12, 1)),'DO NOT DELETE THIS SHEET'!$A$1:$B$32,2,0))*32^3)+(IFERROR(VLOOKUP(MID($A111, 13, 1),'DO NOT DELETE THIS SHEET'!$A$1:$B$32,2,0),VLOOKUP(VALUE(MID($A111, 13, 1)),'DO NOT DELETE THIS SHEET'!$A$1:$B$32,2,0))*32^2)+(IFERROR(VLOOKUP(MID($A111, 14, 1),'DO NOT DELETE THIS SHEET'!$A$1:$B$32,2,0),VLOOKUP(VALUE(MID($A111, 14, 1)),'DO NOT DELETE THIS SHEET'!$A$1:$B$32,2,0))*32)+(IFERROR(VLOOKUP(MID($A111, 15, 1),'DO NOT DELETE THIS SHEET'!$A$1:$B$32,2,0),VLOOKUP(VALUE(MID($A111, 15, 1)),'DO NOT DELETE THIS SHEET'!$A$1:$B$32,2,0)))</f>
        <v>#VALUE!</v>
      </c>
      <c r="I111" s="7" t="str">
        <f t="shared" si="16"/>
        <v/>
      </c>
      <c r="J111" s="15">
        <f>IF(K111="USMC",DATE(YEAR(DATE(1000,1,1)+(IF(IFERROR(VALUE(MID(MID(A111,84,4),1,1)),MID(MID(A111,84,4),1,1))=0,0,IFERROR(VLOOKUP(VALUE(MID(MID(A111,84,4),1,1)),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0)*POWER(32,0)))-1))-1900,MONTH(DATE(1000,1,1)+(IF(IFERROR(VALUE(MID(MID(A111,84,4),1,1)),MID(MID(A111,84,4),1,1))=0,0,IFERROR(VLOOKUP(VALUE(MID(MID(A111,84,4),1,1)),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0)*POWER(32,0)))-1)),DAY(DATE(1000,1,1)+(IF(IFERROR(VALUE(MID(MID(A111,84,4),1,1)),MID(MID(A111,84,4),1,1))=0,0,IFERROR(VLOOKUP(VALUE(MID(MID(A111,84,4),1,1)),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0)*POWER(32,0)))-1))),DATE(2999,1,1))</f>
        <v>401404</v>
      </c>
      <c r="K111" s="28" t="str">
        <f t="shared" si="17"/>
        <v>Other</v>
      </c>
    </row>
    <row r="112" spans="1:11" ht="12" customHeight="1">
      <c r="A112" s="7"/>
      <c r="B112" s="7" t="str">
        <f t="shared" si="11"/>
        <v>No Card</v>
      </c>
      <c r="C112" s="7" t="str">
        <f>IF(COUNTIF(MasterRoster!$F$5:$F$1001, H112)&gt;0, "Yes", "No")</f>
        <v>No</v>
      </c>
      <c r="D112" s="16" t="str">
        <f t="shared" ca="1" si="12"/>
        <v>Error</v>
      </c>
      <c r="E112" s="7" t="str">
        <f t="shared" si="13"/>
        <v/>
      </c>
      <c r="F112" s="7" t="str">
        <f t="shared" si="14"/>
        <v/>
      </c>
      <c r="G112" s="7" t="str">
        <f t="shared" si="15"/>
        <v>N/A</v>
      </c>
      <c r="H112" s="28" t="e">
        <f>(IFERROR(VLOOKUP(MID($A112,9,1),'DO NOT DELETE THIS SHEET'!$A$1:$B$32,2,0),VLOOKUP(VALUE(MID($A112,9,1)),'DO NOT DELETE THIS SHEET'!$A$1:$B$32,2,0))*32^6)+(IFERROR(VLOOKUP(MID($A112, 10, 1),'DO NOT DELETE THIS SHEET'!$A$1:$B$32,2,0),VLOOKUP(VALUE(MID($A112, 10, 1)),'DO NOT DELETE THIS SHEET'!$A$1:$B$32,2,0))*32^5)+(IFERROR(VLOOKUP(MID($A112, 11, 1),'DO NOT DELETE THIS SHEET'!$A$1:$B$32,2,0),VLOOKUP(VALUE(MID($A112, 11, 1)),'DO NOT DELETE THIS SHEET'!$A$1:$B$32,2,0))*32^4)+(IFERROR(VLOOKUP(MID($A112, 12, 1),'DO NOT DELETE THIS SHEET'!$A$1:$B$32,2,0),VLOOKUP(VALUE(MID($A112, 12, 1)),'DO NOT DELETE THIS SHEET'!$A$1:$B$32,2,0))*32^3)+(IFERROR(VLOOKUP(MID($A112, 13, 1),'DO NOT DELETE THIS SHEET'!$A$1:$B$32,2,0),VLOOKUP(VALUE(MID($A112, 13, 1)),'DO NOT DELETE THIS SHEET'!$A$1:$B$32,2,0))*32^2)+(IFERROR(VLOOKUP(MID($A112, 14, 1),'DO NOT DELETE THIS SHEET'!$A$1:$B$32,2,0),VLOOKUP(VALUE(MID($A112, 14, 1)),'DO NOT DELETE THIS SHEET'!$A$1:$B$32,2,0))*32)+(IFERROR(VLOOKUP(MID($A112, 15, 1),'DO NOT DELETE THIS SHEET'!$A$1:$B$32,2,0),VLOOKUP(VALUE(MID($A112, 15, 1)),'DO NOT DELETE THIS SHEET'!$A$1:$B$32,2,0)))</f>
        <v>#VALUE!</v>
      </c>
      <c r="I112" s="7" t="str">
        <f t="shared" si="16"/>
        <v/>
      </c>
      <c r="J112" s="15">
        <f>IF(K112="USMC",DATE(YEAR(DATE(1000,1,1)+(IF(IFERROR(VALUE(MID(MID(A112,84,4),1,1)),MID(MID(A112,84,4),1,1))=0,0,IFERROR(VLOOKUP(VALUE(MID(MID(A112,84,4),1,1)),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0)*POWER(32,0)))-1))-1900,MONTH(DATE(1000,1,1)+(IF(IFERROR(VALUE(MID(MID(A112,84,4),1,1)),MID(MID(A112,84,4),1,1))=0,0,IFERROR(VLOOKUP(VALUE(MID(MID(A112,84,4),1,1)),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0)*POWER(32,0)))-1)),DAY(DATE(1000,1,1)+(IF(IFERROR(VALUE(MID(MID(A112,84,4),1,1)),MID(MID(A112,84,4),1,1))=0,0,IFERROR(VLOOKUP(VALUE(MID(MID(A112,84,4),1,1)),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0)*POWER(32,0)))-1))),DATE(2999,1,1))</f>
        <v>401404</v>
      </c>
      <c r="K112" s="28" t="str">
        <f t="shared" si="17"/>
        <v>Other</v>
      </c>
    </row>
    <row r="113" spans="1:11" ht="12" customHeight="1">
      <c r="A113" s="7"/>
      <c r="B113" s="7" t="str">
        <f t="shared" si="11"/>
        <v>No Card</v>
      </c>
      <c r="C113" s="7" t="str">
        <f>IF(COUNTIF(MasterRoster!$F$5:$F$1001, H113)&gt;0, "Yes", "No")</f>
        <v>No</v>
      </c>
      <c r="D113" s="16" t="str">
        <f t="shared" ca="1" si="12"/>
        <v>Error</v>
      </c>
      <c r="E113" s="7" t="str">
        <f t="shared" si="13"/>
        <v/>
      </c>
      <c r="F113" s="7" t="str">
        <f t="shared" si="14"/>
        <v/>
      </c>
      <c r="G113" s="7" t="str">
        <f t="shared" si="15"/>
        <v>N/A</v>
      </c>
      <c r="H113" s="28" t="e">
        <f>(IFERROR(VLOOKUP(MID($A113,9,1),'DO NOT DELETE THIS SHEET'!$A$1:$B$32,2,0),VLOOKUP(VALUE(MID($A113,9,1)),'DO NOT DELETE THIS SHEET'!$A$1:$B$32,2,0))*32^6)+(IFERROR(VLOOKUP(MID($A113, 10, 1),'DO NOT DELETE THIS SHEET'!$A$1:$B$32,2,0),VLOOKUP(VALUE(MID($A113, 10, 1)),'DO NOT DELETE THIS SHEET'!$A$1:$B$32,2,0))*32^5)+(IFERROR(VLOOKUP(MID($A113, 11, 1),'DO NOT DELETE THIS SHEET'!$A$1:$B$32,2,0),VLOOKUP(VALUE(MID($A113, 11, 1)),'DO NOT DELETE THIS SHEET'!$A$1:$B$32,2,0))*32^4)+(IFERROR(VLOOKUP(MID($A113, 12, 1),'DO NOT DELETE THIS SHEET'!$A$1:$B$32,2,0),VLOOKUP(VALUE(MID($A113, 12, 1)),'DO NOT DELETE THIS SHEET'!$A$1:$B$32,2,0))*32^3)+(IFERROR(VLOOKUP(MID($A113, 13, 1),'DO NOT DELETE THIS SHEET'!$A$1:$B$32,2,0),VLOOKUP(VALUE(MID($A113, 13, 1)),'DO NOT DELETE THIS SHEET'!$A$1:$B$32,2,0))*32^2)+(IFERROR(VLOOKUP(MID($A113, 14, 1),'DO NOT DELETE THIS SHEET'!$A$1:$B$32,2,0),VLOOKUP(VALUE(MID($A113, 14, 1)),'DO NOT DELETE THIS SHEET'!$A$1:$B$32,2,0))*32)+(IFERROR(VLOOKUP(MID($A113, 15, 1),'DO NOT DELETE THIS SHEET'!$A$1:$B$32,2,0),VLOOKUP(VALUE(MID($A113, 15, 1)),'DO NOT DELETE THIS SHEET'!$A$1:$B$32,2,0)))</f>
        <v>#VALUE!</v>
      </c>
      <c r="I113" s="7" t="str">
        <f t="shared" si="16"/>
        <v/>
      </c>
      <c r="J113" s="15">
        <f>IF(K113="USMC",DATE(YEAR(DATE(1000,1,1)+(IF(IFERROR(VALUE(MID(MID(A113,84,4),1,1)),MID(MID(A113,84,4),1,1))=0,0,IFERROR(VLOOKUP(VALUE(MID(MID(A113,84,4),1,1)),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0)*POWER(32,0)))-1))-1900,MONTH(DATE(1000,1,1)+(IF(IFERROR(VALUE(MID(MID(A113,84,4),1,1)),MID(MID(A113,84,4),1,1))=0,0,IFERROR(VLOOKUP(VALUE(MID(MID(A113,84,4),1,1)),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0)*POWER(32,0)))-1)),DAY(DATE(1000,1,1)+(IF(IFERROR(VALUE(MID(MID(A113,84,4),1,1)),MID(MID(A113,84,4),1,1))=0,0,IFERROR(VLOOKUP(VALUE(MID(MID(A113,84,4),1,1)),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0)*POWER(32,0)))-1))),DATE(2999,1,1))</f>
        <v>401404</v>
      </c>
      <c r="K113" s="28" t="str">
        <f t="shared" si="17"/>
        <v>Other</v>
      </c>
    </row>
    <row r="114" spans="1:11" ht="12" customHeight="1">
      <c r="A114" s="7"/>
      <c r="B114" s="7" t="str">
        <f t="shared" si="11"/>
        <v>No Card</v>
      </c>
      <c r="C114" s="7" t="str">
        <f>IF(COUNTIF(MasterRoster!$F$5:$F$1001, H114)&gt;0, "Yes", "No")</f>
        <v>No</v>
      </c>
      <c r="D114" s="16" t="str">
        <f t="shared" ca="1" si="12"/>
        <v>Error</v>
      </c>
      <c r="E114" s="7" t="str">
        <f t="shared" si="13"/>
        <v/>
      </c>
      <c r="F114" s="7" t="str">
        <f t="shared" si="14"/>
        <v/>
      </c>
      <c r="G114" s="7" t="str">
        <f t="shared" si="15"/>
        <v>N/A</v>
      </c>
      <c r="H114" s="28" t="e">
        <f>(IFERROR(VLOOKUP(MID($A114,9,1),'DO NOT DELETE THIS SHEET'!$A$1:$B$32,2,0),VLOOKUP(VALUE(MID($A114,9,1)),'DO NOT DELETE THIS SHEET'!$A$1:$B$32,2,0))*32^6)+(IFERROR(VLOOKUP(MID($A114, 10, 1),'DO NOT DELETE THIS SHEET'!$A$1:$B$32,2,0),VLOOKUP(VALUE(MID($A114, 10, 1)),'DO NOT DELETE THIS SHEET'!$A$1:$B$32,2,0))*32^5)+(IFERROR(VLOOKUP(MID($A114, 11, 1),'DO NOT DELETE THIS SHEET'!$A$1:$B$32,2,0),VLOOKUP(VALUE(MID($A114, 11, 1)),'DO NOT DELETE THIS SHEET'!$A$1:$B$32,2,0))*32^4)+(IFERROR(VLOOKUP(MID($A114, 12, 1),'DO NOT DELETE THIS SHEET'!$A$1:$B$32,2,0),VLOOKUP(VALUE(MID($A114, 12, 1)),'DO NOT DELETE THIS SHEET'!$A$1:$B$32,2,0))*32^3)+(IFERROR(VLOOKUP(MID($A114, 13, 1),'DO NOT DELETE THIS SHEET'!$A$1:$B$32,2,0),VLOOKUP(VALUE(MID($A114, 13, 1)),'DO NOT DELETE THIS SHEET'!$A$1:$B$32,2,0))*32^2)+(IFERROR(VLOOKUP(MID($A114, 14, 1),'DO NOT DELETE THIS SHEET'!$A$1:$B$32,2,0),VLOOKUP(VALUE(MID($A114, 14, 1)),'DO NOT DELETE THIS SHEET'!$A$1:$B$32,2,0))*32)+(IFERROR(VLOOKUP(MID($A114, 15, 1),'DO NOT DELETE THIS SHEET'!$A$1:$B$32,2,0),VLOOKUP(VALUE(MID($A114, 15, 1)),'DO NOT DELETE THIS SHEET'!$A$1:$B$32,2,0)))</f>
        <v>#VALUE!</v>
      </c>
      <c r="I114" s="7" t="str">
        <f t="shared" si="16"/>
        <v/>
      </c>
      <c r="J114" s="15">
        <f>IF(K114="USMC",DATE(YEAR(DATE(1000,1,1)+(IF(IFERROR(VALUE(MID(MID(A114,84,4),1,1)),MID(MID(A114,84,4),1,1))=0,0,IFERROR(VLOOKUP(VALUE(MID(MID(A114,84,4),1,1)),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0)*POWER(32,0)))-1))-1900,MONTH(DATE(1000,1,1)+(IF(IFERROR(VALUE(MID(MID(A114,84,4),1,1)),MID(MID(A114,84,4),1,1))=0,0,IFERROR(VLOOKUP(VALUE(MID(MID(A114,84,4),1,1)),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0)*POWER(32,0)))-1)),DAY(DATE(1000,1,1)+(IF(IFERROR(VALUE(MID(MID(A114,84,4),1,1)),MID(MID(A114,84,4),1,1))=0,0,IFERROR(VLOOKUP(VALUE(MID(MID(A114,84,4),1,1)),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0)*POWER(32,0)))-1))),DATE(2999,1,1))</f>
        <v>401404</v>
      </c>
      <c r="K114" s="28" t="str">
        <f t="shared" si="17"/>
        <v>Other</v>
      </c>
    </row>
    <row r="115" spans="1:11" ht="12" customHeight="1">
      <c r="A115" s="7"/>
      <c r="B115" s="7" t="str">
        <f t="shared" si="11"/>
        <v>No Card</v>
      </c>
      <c r="C115" s="7" t="str">
        <f>IF(COUNTIF(MasterRoster!$F$5:$F$1001, H115)&gt;0, "Yes", "No")</f>
        <v>No</v>
      </c>
      <c r="D115" s="16" t="str">
        <f t="shared" ca="1" si="12"/>
        <v>Error</v>
      </c>
      <c r="E115" s="7" t="str">
        <f t="shared" si="13"/>
        <v/>
      </c>
      <c r="F115" s="7" t="str">
        <f t="shared" si="14"/>
        <v/>
      </c>
      <c r="G115" s="7" t="str">
        <f t="shared" si="15"/>
        <v>N/A</v>
      </c>
      <c r="H115" s="28" t="e">
        <f>(IFERROR(VLOOKUP(MID($A115,9,1),'DO NOT DELETE THIS SHEET'!$A$1:$B$32,2,0),VLOOKUP(VALUE(MID($A115,9,1)),'DO NOT DELETE THIS SHEET'!$A$1:$B$32,2,0))*32^6)+(IFERROR(VLOOKUP(MID($A115, 10, 1),'DO NOT DELETE THIS SHEET'!$A$1:$B$32,2,0),VLOOKUP(VALUE(MID($A115, 10, 1)),'DO NOT DELETE THIS SHEET'!$A$1:$B$32,2,0))*32^5)+(IFERROR(VLOOKUP(MID($A115, 11, 1),'DO NOT DELETE THIS SHEET'!$A$1:$B$32,2,0),VLOOKUP(VALUE(MID($A115, 11, 1)),'DO NOT DELETE THIS SHEET'!$A$1:$B$32,2,0))*32^4)+(IFERROR(VLOOKUP(MID($A115, 12, 1),'DO NOT DELETE THIS SHEET'!$A$1:$B$32,2,0),VLOOKUP(VALUE(MID($A115, 12, 1)),'DO NOT DELETE THIS SHEET'!$A$1:$B$32,2,0))*32^3)+(IFERROR(VLOOKUP(MID($A115, 13, 1),'DO NOT DELETE THIS SHEET'!$A$1:$B$32,2,0),VLOOKUP(VALUE(MID($A115, 13, 1)),'DO NOT DELETE THIS SHEET'!$A$1:$B$32,2,0))*32^2)+(IFERROR(VLOOKUP(MID($A115, 14, 1),'DO NOT DELETE THIS SHEET'!$A$1:$B$32,2,0),VLOOKUP(VALUE(MID($A115, 14, 1)),'DO NOT DELETE THIS SHEET'!$A$1:$B$32,2,0))*32)+(IFERROR(VLOOKUP(MID($A115, 15, 1),'DO NOT DELETE THIS SHEET'!$A$1:$B$32,2,0),VLOOKUP(VALUE(MID($A115, 15, 1)),'DO NOT DELETE THIS SHEET'!$A$1:$B$32,2,0)))</f>
        <v>#VALUE!</v>
      </c>
      <c r="I115" s="7" t="str">
        <f t="shared" si="16"/>
        <v/>
      </c>
      <c r="J115" s="15">
        <f>IF(K115="USMC",DATE(YEAR(DATE(1000,1,1)+(IF(IFERROR(VALUE(MID(MID(A115,84,4),1,1)),MID(MID(A115,84,4),1,1))=0,0,IFERROR(VLOOKUP(VALUE(MID(MID(A115,84,4),1,1)),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0)*POWER(32,0)))-1))-1900,MONTH(DATE(1000,1,1)+(IF(IFERROR(VALUE(MID(MID(A115,84,4),1,1)),MID(MID(A115,84,4),1,1))=0,0,IFERROR(VLOOKUP(VALUE(MID(MID(A115,84,4),1,1)),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0)*POWER(32,0)))-1)),DAY(DATE(1000,1,1)+(IF(IFERROR(VALUE(MID(MID(A115,84,4),1,1)),MID(MID(A115,84,4),1,1))=0,0,IFERROR(VLOOKUP(VALUE(MID(MID(A115,84,4),1,1)),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0)*POWER(32,0)))-1))),DATE(2999,1,1))</f>
        <v>401404</v>
      </c>
      <c r="K115" s="28" t="str">
        <f t="shared" si="17"/>
        <v>Other</v>
      </c>
    </row>
    <row r="116" spans="1:11" ht="12" customHeight="1">
      <c r="A116" s="7"/>
      <c r="B116" s="7" t="str">
        <f t="shared" si="11"/>
        <v>No Card</v>
      </c>
      <c r="C116" s="7" t="str">
        <f>IF(COUNTIF(MasterRoster!$F$5:$F$1001, H116)&gt;0, "Yes", "No")</f>
        <v>No</v>
      </c>
      <c r="D116" s="16" t="str">
        <f t="shared" ca="1" si="12"/>
        <v>Error</v>
      </c>
      <c r="E116" s="7" t="str">
        <f t="shared" si="13"/>
        <v/>
      </c>
      <c r="F116" s="7" t="str">
        <f t="shared" si="14"/>
        <v/>
      </c>
      <c r="G116" s="7" t="str">
        <f t="shared" si="15"/>
        <v>N/A</v>
      </c>
      <c r="H116" s="28" t="e">
        <f>(IFERROR(VLOOKUP(MID($A116,9,1),'DO NOT DELETE THIS SHEET'!$A$1:$B$32,2,0),VLOOKUP(VALUE(MID($A116,9,1)),'DO NOT DELETE THIS SHEET'!$A$1:$B$32,2,0))*32^6)+(IFERROR(VLOOKUP(MID($A116, 10, 1),'DO NOT DELETE THIS SHEET'!$A$1:$B$32,2,0),VLOOKUP(VALUE(MID($A116, 10, 1)),'DO NOT DELETE THIS SHEET'!$A$1:$B$32,2,0))*32^5)+(IFERROR(VLOOKUP(MID($A116, 11, 1),'DO NOT DELETE THIS SHEET'!$A$1:$B$32,2,0),VLOOKUP(VALUE(MID($A116, 11, 1)),'DO NOT DELETE THIS SHEET'!$A$1:$B$32,2,0))*32^4)+(IFERROR(VLOOKUP(MID($A116, 12, 1),'DO NOT DELETE THIS SHEET'!$A$1:$B$32,2,0),VLOOKUP(VALUE(MID($A116, 12, 1)),'DO NOT DELETE THIS SHEET'!$A$1:$B$32,2,0))*32^3)+(IFERROR(VLOOKUP(MID($A116, 13, 1),'DO NOT DELETE THIS SHEET'!$A$1:$B$32,2,0),VLOOKUP(VALUE(MID($A116, 13, 1)),'DO NOT DELETE THIS SHEET'!$A$1:$B$32,2,0))*32^2)+(IFERROR(VLOOKUP(MID($A116, 14, 1),'DO NOT DELETE THIS SHEET'!$A$1:$B$32,2,0),VLOOKUP(VALUE(MID($A116, 14, 1)),'DO NOT DELETE THIS SHEET'!$A$1:$B$32,2,0))*32)+(IFERROR(VLOOKUP(MID($A116, 15, 1),'DO NOT DELETE THIS SHEET'!$A$1:$B$32,2,0),VLOOKUP(VALUE(MID($A116, 15, 1)),'DO NOT DELETE THIS SHEET'!$A$1:$B$32,2,0)))</f>
        <v>#VALUE!</v>
      </c>
      <c r="I116" s="7" t="str">
        <f t="shared" si="16"/>
        <v/>
      </c>
      <c r="J116" s="15">
        <f>IF(K116="USMC",DATE(YEAR(DATE(1000,1,1)+(IF(IFERROR(VALUE(MID(MID(A116,84,4),1,1)),MID(MID(A116,84,4),1,1))=0,0,IFERROR(VLOOKUP(VALUE(MID(MID(A116,84,4),1,1)),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0)*POWER(32,0)))-1))-1900,MONTH(DATE(1000,1,1)+(IF(IFERROR(VALUE(MID(MID(A116,84,4),1,1)),MID(MID(A116,84,4),1,1))=0,0,IFERROR(VLOOKUP(VALUE(MID(MID(A116,84,4),1,1)),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0)*POWER(32,0)))-1)),DAY(DATE(1000,1,1)+(IF(IFERROR(VALUE(MID(MID(A116,84,4),1,1)),MID(MID(A116,84,4),1,1))=0,0,IFERROR(VLOOKUP(VALUE(MID(MID(A116,84,4),1,1)),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0)*POWER(32,0)))-1))),DATE(2999,1,1))</f>
        <v>401404</v>
      </c>
      <c r="K116" s="28" t="str">
        <f t="shared" si="17"/>
        <v>Other</v>
      </c>
    </row>
    <row r="117" spans="1:11" ht="12" customHeight="1">
      <c r="A117" s="7"/>
      <c r="B117" s="7" t="str">
        <f t="shared" si="11"/>
        <v>No Card</v>
      </c>
      <c r="C117" s="7" t="str">
        <f>IF(COUNTIF(MasterRoster!$F$5:$F$1001, H117)&gt;0, "Yes", "No")</f>
        <v>No</v>
      </c>
      <c r="D117" s="16" t="str">
        <f t="shared" ca="1" si="12"/>
        <v>Error</v>
      </c>
      <c r="E117" s="7" t="str">
        <f t="shared" si="13"/>
        <v/>
      </c>
      <c r="F117" s="7" t="str">
        <f t="shared" si="14"/>
        <v/>
      </c>
      <c r="G117" s="7" t="str">
        <f t="shared" si="15"/>
        <v>N/A</v>
      </c>
      <c r="H117" s="28" t="e">
        <f>(IFERROR(VLOOKUP(MID($A117,9,1),'DO NOT DELETE THIS SHEET'!$A$1:$B$32,2,0),VLOOKUP(VALUE(MID($A117,9,1)),'DO NOT DELETE THIS SHEET'!$A$1:$B$32,2,0))*32^6)+(IFERROR(VLOOKUP(MID($A117, 10, 1),'DO NOT DELETE THIS SHEET'!$A$1:$B$32,2,0),VLOOKUP(VALUE(MID($A117, 10, 1)),'DO NOT DELETE THIS SHEET'!$A$1:$B$32,2,0))*32^5)+(IFERROR(VLOOKUP(MID($A117, 11, 1),'DO NOT DELETE THIS SHEET'!$A$1:$B$32,2,0),VLOOKUP(VALUE(MID($A117, 11, 1)),'DO NOT DELETE THIS SHEET'!$A$1:$B$32,2,0))*32^4)+(IFERROR(VLOOKUP(MID($A117, 12, 1),'DO NOT DELETE THIS SHEET'!$A$1:$B$32,2,0),VLOOKUP(VALUE(MID($A117, 12, 1)),'DO NOT DELETE THIS SHEET'!$A$1:$B$32,2,0))*32^3)+(IFERROR(VLOOKUP(MID($A117, 13, 1),'DO NOT DELETE THIS SHEET'!$A$1:$B$32,2,0),VLOOKUP(VALUE(MID($A117, 13, 1)),'DO NOT DELETE THIS SHEET'!$A$1:$B$32,2,0))*32^2)+(IFERROR(VLOOKUP(MID($A117, 14, 1),'DO NOT DELETE THIS SHEET'!$A$1:$B$32,2,0),VLOOKUP(VALUE(MID($A117, 14, 1)),'DO NOT DELETE THIS SHEET'!$A$1:$B$32,2,0))*32)+(IFERROR(VLOOKUP(MID($A117, 15, 1),'DO NOT DELETE THIS SHEET'!$A$1:$B$32,2,0),VLOOKUP(VALUE(MID($A117, 15, 1)),'DO NOT DELETE THIS SHEET'!$A$1:$B$32,2,0)))</f>
        <v>#VALUE!</v>
      </c>
      <c r="I117" s="7" t="str">
        <f t="shared" si="16"/>
        <v/>
      </c>
      <c r="J117" s="15">
        <f>IF(K117="USMC",DATE(YEAR(DATE(1000,1,1)+(IF(IFERROR(VALUE(MID(MID(A117,84,4),1,1)),MID(MID(A117,84,4),1,1))=0,0,IFERROR(VLOOKUP(VALUE(MID(MID(A117,84,4),1,1)),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0)*POWER(32,0)))-1))-1900,MONTH(DATE(1000,1,1)+(IF(IFERROR(VALUE(MID(MID(A117,84,4),1,1)),MID(MID(A117,84,4),1,1))=0,0,IFERROR(VLOOKUP(VALUE(MID(MID(A117,84,4),1,1)),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0)*POWER(32,0)))-1)),DAY(DATE(1000,1,1)+(IF(IFERROR(VALUE(MID(MID(A117,84,4),1,1)),MID(MID(A117,84,4),1,1))=0,0,IFERROR(VLOOKUP(VALUE(MID(MID(A117,84,4),1,1)),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0)*POWER(32,0)))-1))),DATE(2999,1,1))</f>
        <v>401404</v>
      </c>
      <c r="K117" s="28" t="str">
        <f t="shared" si="17"/>
        <v>Other</v>
      </c>
    </row>
    <row r="118" spans="1:11" ht="12" customHeight="1">
      <c r="A118" s="7"/>
      <c r="B118" s="7" t="str">
        <f t="shared" si="11"/>
        <v>No Card</v>
      </c>
      <c r="C118" s="7" t="str">
        <f>IF(COUNTIF(MasterRoster!$F$5:$F$1001, H118)&gt;0, "Yes", "No")</f>
        <v>No</v>
      </c>
      <c r="D118" s="16" t="str">
        <f t="shared" ca="1" si="12"/>
        <v>Error</v>
      </c>
      <c r="E118" s="7" t="str">
        <f t="shared" si="13"/>
        <v/>
      </c>
      <c r="F118" s="7" t="str">
        <f t="shared" si="14"/>
        <v/>
      </c>
      <c r="G118" s="7" t="str">
        <f t="shared" si="15"/>
        <v>N/A</v>
      </c>
      <c r="H118" s="28" t="e">
        <f>(IFERROR(VLOOKUP(MID($A118,9,1),'DO NOT DELETE THIS SHEET'!$A$1:$B$32,2,0),VLOOKUP(VALUE(MID($A118,9,1)),'DO NOT DELETE THIS SHEET'!$A$1:$B$32,2,0))*32^6)+(IFERROR(VLOOKUP(MID($A118, 10, 1),'DO NOT DELETE THIS SHEET'!$A$1:$B$32,2,0),VLOOKUP(VALUE(MID($A118, 10, 1)),'DO NOT DELETE THIS SHEET'!$A$1:$B$32,2,0))*32^5)+(IFERROR(VLOOKUP(MID($A118, 11, 1),'DO NOT DELETE THIS SHEET'!$A$1:$B$32,2,0),VLOOKUP(VALUE(MID($A118, 11, 1)),'DO NOT DELETE THIS SHEET'!$A$1:$B$32,2,0))*32^4)+(IFERROR(VLOOKUP(MID($A118, 12, 1),'DO NOT DELETE THIS SHEET'!$A$1:$B$32,2,0),VLOOKUP(VALUE(MID($A118, 12, 1)),'DO NOT DELETE THIS SHEET'!$A$1:$B$32,2,0))*32^3)+(IFERROR(VLOOKUP(MID($A118, 13, 1),'DO NOT DELETE THIS SHEET'!$A$1:$B$32,2,0),VLOOKUP(VALUE(MID($A118, 13, 1)),'DO NOT DELETE THIS SHEET'!$A$1:$B$32,2,0))*32^2)+(IFERROR(VLOOKUP(MID($A118, 14, 1),'DO NOT DELETE THIS SHEET'!$A$1:$B$32,2,0),VLOOKUP(VALUE(MID($A118, 14, 1)),'DO NOT DELETE THIS SHEET'!$A$1:$B$32,2,0))*32)+(IFERROR(VLOOKUP(MID($A118, 15, 1),'DO NOT DELETE THIS SHEET'!$A$1:$B$32,2,0),VLOOKUP(VALUE(MID($A118, 15, 1)),'DO NOT DELETE THIS SHEET'!$A$1:$B$32,2,0)))</f>
        <v>#VALUE!</v>
      </c>
      <c r="I118" s="7" t="str">
        <f t="shared" si="16"/>
        <v/>
      </c>
      <c r="J118" s="15">
        <f>IF(K118="USMC",DATE(YEAR(DATE(1000,1,1)+(IF(IFERROR(VALUE(MID(MID(A118,84,4),1,1)),MID(MID(A118,84,4),1,1))=0,0,IFERROR(VLOOKUP(VALUE(MID(MID(A118,84,4),1,1)),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0)*POWER(32,0)))-1))-1900,MONTH(DATE(1000,1,1)+(IF(IFERROR(VALUE(MID(MID(A118,84,4),1,1)),MID(MID(A118,84,4),1,1))=0,0,IFERROR(VLOOKUP(VALUE(MID(MID(A118,84,4),1,1)),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0)*POWER(32,0)))-1)),DAY(DATE(1000,1,1)+(IF(IFERROR(VALUE(MID(MID(A118,84,4),1,1)),MID(MID(A118,84,4),1,1))=0,0,IFERROR(VLOOKUP(VALUE(MID(MID(A118,84,4),1,1)),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0)*POWER(32,0)))-1))),DATE(2999,1,1))</f>
        <v>401404</v>
      </c>
      <c r="K118" s="28" t="str">
        <f t="shared" si="17"/>
        <v>Other</v>
      </c>
    </row>
    <row r="119" spans="1:11" ht="12" customHeight="1">
      <c r="A119" s="7"/>
      <c r="B119" s="7" t="str">
        <f t="shared" si="11"/>
        <v>No Card</v>
      </c>
      <c r="C119" s="7" t="str">
        <f>IF(COUNTIF(MasterRoster!$F$5:$F$1001, H119)&gt;0, "Yes", "No")</f>
        <v>No</v>
      </c>
      <c r="D119" s="16" t="str">
        <f t="shared" ca="1" si="12"/>
        <v>Error</v>
      </c>
      <c r="E119" s="7" t="str">
        <f t="shared" si="13"/>
        <v/>
      </c>
      <c r="F119" s="7" t="str">
        <f t="shared" si="14"/>
        <v/>
      </c>
      <c r="G119" s="7" t="str">
        <f t="shared" si="15"/>
        <v>N/A</v>
      </c>
      <c r="H119" s="28" t="e">
        <f>(IFERROR(VLOOKUP(MID($A119,9,1),'DO NOT DELETE THIS SHEET'!$A$1:$B$32,2,0),VLOOKUP(VALUE(MID($A119,9,1)),'DO NOT DELETE THIS SHEET'!$A$1:$B$32,2,0))*32^6)+(IFERROR(VLOOKUP(MID($A119, 10, 1),'DO NOT DELETE THIS SHEET'!$A$1:$B$32,2,0),VLOOKUP(VALUE(MID($A119, 10, 1)),'DO NOT DELETE THIS SHEET'!$A$1:$B$32,2,0))*32^5)+(IFERROR(VLOOKUP(MID($A119, 11, 1),'DO NOT DELETE THIS SHEET'!$A$1:$B$32,2,0),VLOOKUP(VALUE(MID($A119, 11, 1)),'DO NOT DELETE THIS SHEET'!$A$1:$B$32,2,0))*32^4)+(IFERROR(VLOOKUP(MID($A119, 12, 1),'DO NOT DELETE THIS SHEET'!$A$1:$B$32,2,0),VLOOKUP(VALUE(MID($A119, 12, 1)),'DO NOT DELETE THIS SHEET'!$A$1:$B$32,2,0))*32^3)+(IFERROR(VLOOKUP(MID($A119, 13, 1),'DO NOT DELETE THIS SHEET'!$A$1:$B$32,2,0),VLOOKUP(VALUE(MID($A119, 13, 1)),'DO NOT DELETE THIS SHEET'!$A$1:$B$32,2,0))*32^2)+(IFERROR(VLOOKUP(MID($A119, 14, 1),'DO NOT DELETE THIS SHEET'!$A$1:$B$32,2,0),VLOOKUP(VALUE(MID($A119, 14, 1)),'DO NOT DELETE THIS SHEET'!$A$1:$B$32,2,0))*32)+(IFERROR(VLOOKUP(MID($A119, 15, 1),'DO NOT DELETE THIS SHEET'!$A$1:$B$32,2,0),VLOOKUP(VALUE(MID($A119, 15, 1)),'DO NOT DELETE THIS SHEET'!$A$1:$B$32,2,0)))</f>
        <v>#VALUE!</v>
      </c>
      <c r="I119" s="7" t="str">
        <f t="shared" si="16"/>
        <v/>
      </c>
      <c r="J119" s="15">
        <f>IF(K119="USMC",DATE(YEAR(DATE(1000,1,1)+(IF(IFERROR(VALUE(MID(MID(A119,84,4),1,1)),MID(MID(A119,84,4),1,1))=0,0,IFERROR(VLOOKUP(VALUE(MID(MID(A119,84,4),1,1)),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0)*POWER(32,0)))-1))-1900,MONTH(DATE(1000,1,1)+(IF(IFERROR(VALUE(MID(MID(A119,84,4),1,1)),MID(MID(A119,84,4),1,1))=0,0,IFERROR(VLOOKUP(VALUE(MID(MID(A119,84,4),1,1)),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0)*POWER(32,0)))-1)),DAY(DATE(1000,1,1)+(IF(IFERROR(VALUE(MID(MID(A119,84,4),1,1)),MID(MID(A119,84,4),1,1))=0,0,IFERROR(VLOOKUP(VALUE(MID(MID(A119,84,4),1,1)),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0)*POWER(32,0)))-1))),DATE(2999,1,1))</f>
        <v>401404</v>
      </c>
      <c r="K119" s="28" t="str">
        <f t="shared" si="17"/>
        <v>Other</v>
      </c>
    </row>
    <row r="120" spans="1:11" ht="12" customHeight="1">
      <c r="A120" s="7"/>
      <c r="B120" s="7" t="str">
        <f t="shared" si="11"/>
        <v>No Card</v>
      </c>
      <c r="C120" s="7" t="str">
        <f>IF(COUNTIF(MasterRoster!$F$5:$F$1001, H120)&gt;0, "Yes", "No")</f>
        <v>No</v>
      </c>
      <c r="D120" s="16" t="str">
        <f t="shared" ca="1" si="12"/>
        <v>Error</v>
      </c>
      <c r="E120" s="7" t="str">
        <f t="shared" si="13"/>
        <v/>
      </c>
      <c r="F120" s="7" t="str">
        <f t="shared" si="14"/>
        <v/>
      </c>
      <c r="G120" s="7" t="str">
        <f t="shared" si="15"/>
        <v>N/A</v>
      </c>
      <c r="H120" s="28" t="e">
        <f>(IFERROR(VLOOKUP(MID($A120,9,1),'DO NOT DELETE THIS SHEET'!$A$1:$B$32,2,0),VLOOKUP(VALUE(MID($A120,9,1)),'DO NOT DELETE THIS SHEET'!$A$1:$B$32,2,0))*32^6)+(IFERROR(VLOOKUP(MID($A120, 10, 1),'DO NOT DELETE THIS SHEET'!$A$1:$B$32,2,0),VLOOKUP(VALUE(MID($A120, 10, 1)),'DO NOT DELETE THIS SHEET'!$A$1:$B$32,2,0))*32^5)+(IFERROR(VLOOKUP(MID($A120, 11, 1),'DO NOT DELETE THIS SHEET'!$A$1:$B$32,2,0),VLOOKUP(VALUE(MID($A120, 11, 1)),'DO NOT DELETE THIS SHEET'!$A$1:$B$32,2,0))*32^4)+(IFERROR(VLOOKUP(MID($A120, 12, 1),'DO NOT DELETE THIS SHEET'!$A$1:$B$32,2,0),VLOOKUP(VALUE(MID($A120, 12, 1)),'DO NOT DELETE THIS SHEET'!$A$1:$B$32,2,0))*32^3)+(IFERROR(VLOOKUP(MID($A120, 13, 1),'DO NOT DELETE THIS SHEET'!$A$1:$B$32,2,0),VLOOKUP(VALUE(MID($A120, 13, 1)),'DO NOT DELETE THIS SHEET'!$A$1:$B$32,2,0))*32^2)+(IFERROR(VLOOKUP(MID($A120, 14, 1),'DO NOT DELETE THIS SHEET'!$A$1:$B$32,2,0),VLOOKUP(VALUE(MID($A120, 14, 1)),'DO NOT DELETE THIS SHEET'!$A$1:$B$32,2,0))*32)+(IFERROR(VLOOKUP(MID($A120, 15, 1),'DO NOT DELETE THIS SHEET'!$A$1:$B$32,2,0),VLOOKUP(VALUE(MID($A120, 15, 1)),'DO NOT DELETE THIS SHEET'!$A$1:$B$32,2,0)))</f>
        <v>#VALUE!</v>
      </c>
      <c r="I120" s="7" t="str">
        <f t="shared" si="16"/>
        <v/>
      </c>
      <c r="J120" s="15">
        <f>IF(K120="USMC",DATE(YEAR(DATE(1000,1,1)+(IF(IFERROR(VALUE(MID(MID(A120,84,4),1,1)),MID(MID(A120,84,4),1,1))=0,0,IFERROR(VLOOKUP(VALUE(MID(MID(A120,84,4),1,1)),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0)*POWER(32,0)))-1))-1900,MONTH(DATE(1000,1,1)+(IF(IFERROR(VALUE(MID(MID(A120,84,4),1,1)),MID(MID(A120,84,4),1,1))=0,0,IFERROR(VLOOKUP(VALUE(MID(MID(A120,84,4),1,1)),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0)*POWER(32,0)))-1)),DAY(DATE(1000,1,1)+(IF(IFERROR(VALUE(MID(MID(A120,84,4),1,1)),MID(MID(A120,84,4),1,1))=0,0,IFERROR(VLOOKUP(VALUE(MID(MID(A120,84,4),1,1)),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0)*POWER(32,0)))-1))),DATE(2999,1,1))</f>
        <v>401404</v>
      </c>
      <c r="K120" s="28" t="str">
        <f t="shared" si="17"/>
        <v>Other</v>
      </c>
    </row>
    <row r="121" spans="1:11" ht="12" customHeight="1">
      <c r="A121" s="7"/>
      <c r="B121" s="7" t="str">
        <f t="shared" si="11"/>
        <v>No Card</v>
      </c>
      <c r="C121" s="7" t="str">
        <f>IF(COUNTIF(MasterRoster!$F$5:$F$1001, H121)&gt;0, "Yes", "No")</f>
        <v>No</v>
      </c>
      <c r="D121" s="16" t="str">
        <f t="shared" ca="1" si="12"/>
        <v>Error</v>
      </c>
      <c r="E121" s="7" t="str">
        <f t="shared" si="13"/>
        <v/>
      </c>
      <c r="F121" s="7" t="str">
        <f t="shared" si="14"/>
        <v/>
      </c>
      <c r="G121" s="7" t="str">
        <f t="shared" si="15"/>
        <v>N/A</v>
      </c>
      <c r="H121" s="28" t="e">
        <f>(IFERROR(VLOOKUP(MID($A121,9,1),'DO NOT DELETE THIS SHEET'!$A$1:$B$32,2,0),VLOOKUP(VALUE(MID($A121,9,1)),'DO NOT DELETE THIS SHEET'!$A$1:$B$32,2,0))*32^6)+(IFERROR(VLOOKUP(MID($A121, 10, 1),'DO NOT DELETE THIS SHEET'!$A$1:$B$32,2,0),VLOOKUP(VALUE(MID($A121, 10, 1)),'DO NOT DELETE THIS SHEET'!$A$1:$B$32,2,0))*32^5)+(IFERROR(VLOOKUP(MID($A121, 11, 1),'DO NOT DELETE THIS SHEET'!$A$1:$B$32,2,0),VLOOKUP(VALUE(MID($A121, 11, 1)),'DO NOT DELETE THIS SHEET'!$A$1:$B$32,2,0))*32^4)+(IFERROR(VLOOKUP(MID($A121, 12, 1),'DO NOT DELETE THIS SHEET'!$A$1:$B$32,2,0),VLOOKUP(VALUE(MID($A121, 12, 1)),'DO NOT DELETE THIS SHEET'!$A$1:$B$32,2,0))*32^3)+(IFERROR(VLOOKUP(MID($A121, 13, 1),'DO NOT DELETE THIS SHEET'!$A$1:$B$32,2,0),VLOOKUP(VALUE(MID($A121, 13, 1)),'DO NOT DELETE THIS SHEET'!$A$1:$B$32,2,0))*32^2)+(IFERROR(VLOOKUP(MID($A121, 14, 1),'DO NOT DELETE THIS SHEET'!$A$1:$B$32,2,0),VLOOKUP(VALUE(MID($A121, 14, 1)),'DO NOT DELETE THIS SHEET'!$A$1:$B$32,2,0))*32)+(IFERROR(VLOOKUP(MID($A121, 15, 1),'DO NOT DELETE THIS SHEET'!$A$1:$B$32,2,0),VLOOKUP(VALUE(MID($A121, 15, 1)),'DO NOT DELETE THIS SHEET'!$A$1:$B$32,2,0)))</f>
        <v>#VALUE!</v>
      </c>
      <c r="I121" s="7" t="str">
        <f t="shared" si="16"/>
        <v/>
      </c>
      <c r="J121" s="15">
        <f>IF(K121="USMC",DATE(YEAR(DATE(1000,1,1)+(IF(IFERROR(VALUE(MID(MID(A121,84,4),1,1)),MID(MID(A121,84,4),1,1))=0,0,IFERROR(VLOOKUP(VALUE(MID(MID(A121,84,4),1,1)),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0)*POWER(32,0)))-1))-1900,MONTH(DATE(1000,1,1)+(IF(IFERROR(VALUE(MID(MID(A121,84,4),1,1)),MID(MID(A121,84,4),1,1))=0,0,IFERROR(VLOOKUP(VALUE(MID(MID(A121,84,4),1,1)),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0)*POWER(32,0)))-1)),DAY(DATE(1000,1,1)+(IF(IFERROR(VALUE(MID(MID(A121,84,4),1,1)),MID(MID(A121,84,4),1,1))=0,0,IFERROR(VLOOKUP(VALUE(MID(MID(A121,84,4),1,1)),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0)*POWER(32,0)))-1))),DATE(2999,1,1))</f>
        <v>401404</v>
      </c>
      <c r="K121" s="28" t="str">
        <f t="shared" si="17"/>
        <v>Other</v>
      </c>
    </row>
    <row r="122" spans="1:11" ht="12" customHeight="1">
      <c r="A122" s="7"/>
      <c r="B122" s="7" t="str">
        <f t="shared" si="11"/>
        <v>No Card</v>
      </c>
      <c r="C122" s="7" t="str">
        <f>IF(COUNTIF(MasterRoster!$F$5:$F$1001, H122)&gt;0, "Yes", "No")</f>
        <v>No</v>
      </c>
      <c r="D122" s="16" t="str">
        <f t="shared" ca="1" si="12"/>
        <v>Error</v>
      </c>
      <c r="E122" s="7" t="str">
        <f t="shared" si="13"/>
        <v/>
      </c>
      <c r="F122" s="7" t="str">
        <f t="shared" si="14"/>
        <v/>
      </c>
      <c r="G122" s="7" t="str">
        <f t="shared" si="15"/>
        <v>N/A</v>
      </c>
      <c r="H122" s="28" t="e">
        <f>(IFERROR(VLOOKUP(MID($A122,9,1),'DO NOT DELETE THIS SHEET'!$A$1:$B$32,2,0),VLOOKUP(VALUE(MID($A122,9,1)),'DO NOT DELETE THIS SHEET'!$A$1:$B$32,2,0))*32^6)+(IFERROR(VLOOKUP(MID($A122, 10, 1),'DO NOT DELETE THIS SHEET'!$A$1:$B$32,2,0),VLOOKUP(VALUE(MID($A122, 10, 1)),'DO NOT DELETE THIS SHEET'!$A$1:$B$32,2,0))*32^5)+(IFERROR(VLOOKUP(MID($A122, 11, 1),'DO NOT DELETE THIS SHEET'!$A$1:$B$32,2,0),VLOOKUP(VALUE(MID($A122, 11, 1)),'DO NOT DELETE THIS SHEET'!$A$1:$B$32,2,0))*32^4)+(IFERROR(VLOOKUP(MID($A122, 12, 1),'DO NOT DELETE THIS SHEET'!$A$1:$B$32,2,0),VLOOKUP(VALUE(MID($A122, 12, 1)),'DO NOT DELETE THIS SHEET'!$A$1:$B$32,2,0))*32^3)+(IFERROR(VLOOKUP(MID($A122, 13, 1),'DO NOT DELETE THIS SHEET'!$A$1:$B$32,2,0),VLOOKUP(VALUE(MID($A122, 13, 1)),'DO NOT DELETE THIS SHEET'!$A$1:$B$32,2,0))*32^2)+(IFERROR(VLOOKUP(MID($A122, 14, 1),'DO NOT DELETE THIS SHEET'!$A$1:$B$32,2,0),VLOOKUP(VALUE(MID($A122, 14, 1)),'DO NOT DELETE THIS SHEET'!$A$1:$B$32,2,0))*32)+(IFERROR(VLOOKUP(MID($A122, 15, 1),'DO NOT DELETE THIS SHEET'!$A$1:$B$32,2,0),VLOOKUP(VALUE(MID($A122, 15, 1)),'DO NOT DELETE THIS SHEET'!$A$1:$B$32,2,0)))</f>
        <v>#VALUE!</v>
      </c>
      <c r="I122" s="7" t="str">
        <f t="shared" si="16"/>
        <v/>
      </c>
      <c r="J122" s="15">
        <f>IF(K122="USMC",DATE(YEAR(DATE(1000,1,1)+(IF(IFERROR(VALUE(MID(MID(A122,84,4),1,1)),MID(MID(A122,84,4),1,1))=0,0,IFERROR(VLOOKUP(VALUE(MID(MID(A122,84,4),1,1)),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0)*POWER(32,0)))-1))-1900,MONTH(DATE(1000,1,1)+(IF(IFERROR(VALUE(MID(MID(A122,84,4),1,1)),MID(MID(A122,84,4),1,1))=0,0,IFERROR(VLOOKUP(VALUE(MID(MID(A122,84,4),1,1)),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0)*POWER(32,0)))-1)),DAY(DATE(1000,1,1)+(IF(IFERROR(VALUE(MID(MID(A122,84,4),1,1)),MID(MID(A122,84,4),1,1))=0,0,IFERROR(VLOOKUP(VALUE(MID(MID(A122,84,4),1,1)),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0)*POWER(32,0)))-1))),DATE(2999,1,1))</f>
        <v>401404</v>
      </c>
      <c r="K122" s="28" t="str">
        <f t="shared" si="17"/>
        <v>Other</v>
      </c>
    </row>
    <row r="123" spans="1:11" ht="12" customHeight="1">
      <c r="A123" s="7"/>
      <c r="B123" s="7" t="str">
        <f t="shared" si="11"/>
        <v>No Card</v>
      </c>
      <c r="C123" s="7" t="str">
        <f>IF(COUNTIF(MasterRoster!$F$5:$F$1001, H123)&gt;0, "Yes", "No")</f>
        <v>No</v>
      </c>
      <c r="D123" s="16" t="str">
        <f t="shared" ca="1" si="12"/>
        <v>Error</v>
      </c>
      <c r="E123" s="7" t="str">
        <f t="shared" si="13"/>
        <v/>
      </c>
      <c r="F123" s="7" t="str">
        <f t="shared" si="14"/>
        <v/>
      </c>
      <c r="G123" s="7" t="str">
        <f t="shared" si="15"/>
        <v>N/A</v>
      </c>
      <c r="H123" s="28" t="e">
        <f>(IFERROR(VLOOKUP(MID($A123,9,1),'DO NOT DELETE THIS SHEET'!$A$1:$B$32,2,0),VLOOKUP(VALUE(MID($A123,9,1)),'DO NOT DELETE THIS SHEET'!$A$1:$B$32,2,0))*32^6)+(IFERROR(VLOOKUP(MID($A123, 10, 1),'DO NOT DELETE THIS SHEET'!$A$1:$B$32,2,0),VLOOKUP(VALUE(MID($A123, 10, 1)),'DO NOT DELETE THIS SHEET'!$A$1:$B$32,2,0))*32^5)+(IFERROR(VLOOKUP(MID($A123, 11, 1),'DO NOT DELETE THIS SHEET'!$A$1:$B$32,2,0),VLOOKUP(VALUE(MID($A123, 11, 1)),'DO NOT DELETE THIS SHEET'!$A$1:$B$32,2,0))*32^4)+(IFERROR(VLOOKUP(MID($A123, 12, 1),'DO NOT DELETE THIS SHEET'!$A$1:$B$32,2,0),VLOOKUP(VALUE(MID($A123, 12, 1)),'DO NOT DELETE THIS SHEET'!$A$1:$B$32,2,0))*32^3)+(IFERROR(VLOOKUP(MID($A123, 13, 1),'DO NOT DELETE THIS SHEET'!$A$1:$B$32,2,0),VLOOKUP(VALUE(MID($A123, 13, 1)),'DO NOT DELETE THIS SHEET'!$A$1:$B$32,2,0))*32^2)+(IFERROR(VLOOKUP(MID($A123, 14, 1),'DO NOT DELETE THIS SHEET'!$A$1:$B$32,2,0),VLOOKUP(VALUE(MID($A123, 14, 1)),'DO NOT DELETE THIS SHEET'!$A$1:$B$32,2,0))*32)+(IFERROR(VLOOKUP(MID($A123, 15, 1),'DO NOT DELETE THIS SHEET'!$A$1:$B$32,2,0),VLOOKUP(VALUE(MID($A123, 15, 1)),'DO NOT DELETE THIS SHEET'!$A$1:$B$32,2,0)))</f>
        <v>#VALUE!</v>
      </c>
      <c r="I123" s="7" t="str">
        <f t="shared" si="16"/>
        <v/>
      </c>
      <c r="J123" s="15">
        <f>IF(K123="USMC",DATE(YEAR(DATE(1000,1,1)+(IF(IFERROR(VALUE(MID(MID(A123,84,4),1,1)),MID(MID(A123,84,4),1,1))=0,0,IFERROR(VLOOKUP(VALUE(MID(MID(A123,84,4),1,1)),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0)*POWER(32,0)))-1))-1900,MONTH(DATE(1000,1,1)+(IF(IFERROR(VALUE(MID(MID(A123,84,4),1,1)),MID(MID(A123,84,4),1,1))=0,0,IFERROR(VLOOKUP(VALUE(MID(MID(A123,84,4),1,1)),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0)*POWER(32,0)))-1)),DAY(DATE(1000,1,1)+(IF(IFERROR(VALUE(MID(MID(A123,84,4),1,1)),MID(MID(A123,84,4),1,1))=0,0,IFERROR(VLOOKUP(VALUE(MID(MID(A123,84,4),1,1)),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0)*POWER(32,0)))-1))),DATE(2999,1,1))</f>
        <v>401404</v>
      </c>
      <c r="K123" s="28" t="str">
        <f t="shared" si="17"/>
        <v>Other</v>
      </c>
    </row>
    <row r="124" spans="1:11" ht="12" customHeight="1">
      <c r="A124" s="7"/>
      <c r="B124" s="7" t="str">
        <f t="shared" si="11"/>
        <v>No Card</v>
      </c>
      <c r="C124" s="7" t="str">
        <f>IF(COUNTIF(MasterRoster!$F$5:$F$1001, H124)&gt;0, "Yes", "No")</f>
        <v>No</v>
      </c>
      <c r="D124" s="16" t="str">
        <f t="shared" ca="1" si="12"/>
        <v>Error</v>
      </c>
      <c r="E124" s="7" t="str">
        <f t="shared" si="13"/>
        <v/>
      </c>
      <c r="F124" s="7" t="str">
        <f t="shared" si="14"/>
        <v/>
      </c>
      <c r="G124" s="7" t="str">
        <f t="shared" si="15"/>
        <v>N/A</v>
      </c>
      <c r="H124" s="28" t="e">
        <f>(IFERROR(VLOOKUP(MID($A124,9,1),'DO NOT DELETE THIS SHEET'!$A$1:$B$32,2,0),VLOOKUP(VALUE(MID($A124,9,1)),'DO NOT DELETE THIS SHEET'!$A$1:$B$32,2,0))*32^6)+(IFERROR(VLOOKUP(MID($A124, 10, 1),'DO NOT DELETE THIS SHEET'!$A$1:$B$32,2,0),VLOOKUP(VALUE(MID($A124, 10, 1)),'DO NOT DELETE THIS SHEET'!$A$1:$B$32,2,0))*32^5)+(IFERROR(VLOOKUP(MID($A124, 11, 1),'DO NOT DELETE THIS SHEET'!$A$1:$B$32,2,0),VLOOKUP(VALUE(MID($A124, 11, 1)),'DO NOT DELETE THIS SHEET'!$A$1:$B$32,2,0))*32^4)+(IFERROR(VLOOKUP(MID($A124, 12, 1),'DO NOT DELETE THIS SHEET'!$A$1:$B$32,2,0),VLOOKUP(VALUE(MID($A124, 12, 1)),'DO NOT DELETE THIS SHEET'!$A$1:$B$32,2,0))*32^3)+(IFERROR(VLOOKUP(MID($A124, 13, 1),'DO NOT DELETE THIS SHEET'!$A$1:$B$32,2,0),VLOOKUP(VALUE(MID($A124, 13, 1)),'DO NOT DELETE THIS SHEET'!$A$1:$B$32,2,0))*32^2)+(IFERROR(VLOOKUP(MID($A124, 14, 1),'DO NOT DELETE THIS SHEET'!$A$1:$B$32,2,0),VLOOKUP(VALUE(MID($A124, 14, 1)),'DO NOT DELETE THIS SHEET'!$A$1:$B$32,2,0))*32)+(IFERROR(VLOOKUP(MID($A124, 15, 1),'DO NOT DELETE THIS SHEET'!$A$1:$B$32,2,0),VLOOKUP(VALUE(MID($A124, 15, 1)),'DO NOT DELETE THIS SHEET'!$A$1:$B$32,2,0)))</f>
        <v>#VALUE!</v>
      </c>
      <c r="I124" s="7" t="str">
        <f t="shared" si="16"/>
        <v/>
      </c>
      <c r="J124" s="15">
        <f>IF(K124="USMC",DATE(YEAR(DATE(1000,1,1)+(IF(IFERROR(VALUE(MID(MID(A124,84,4),1,1)),MID(MID(A124,84,4),1,1))=0,0,IFERROR(VLOOKUP(VALUE(MID(MID(A124,84,4),1,1)),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0)*POWER(32,0)))-1))-1900,MONTH(DATE(1000,1,1)+(IF(IFERROR(VALUE(MID(MID(A124,84,4),1,1)),MID(MID(A124,84,4),1,1))=0,0,IFERROR(VLOOKUP(VALUE(MID(MID(A124,84,4),1,1)),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0)*POWER(32,0)))-1)),DAY(DATE(1000,1,1)+(IF(IFERROR(VALUE(MID(MID(A124,84,4),1,1)),MID(MID(A124,84,4),1,1))=0,0,IFERROR(VLOOKUP(VALUE(MID(MID(A124,84,4),1,1)),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0)*POWER(32,0)))-1))),DATE(2999,1,1))</f>
        <v>401404</v>
      </c>
      <c r="K124" s="28" t="str">
        <f t="shared" si="17"/>
        <v>Other</v>
      </c>
    </row>
    <row r="125" spans="1:11" ht="12" customHeight="1">
      <c r="A125" s="7"/>
      <c r="B125" s="7" t="str">
        <f t="shared" si="11"/>
        <v>No Card</v>
      </c>
      <c r="C125" s="7" t="str">
        <f>IF(COUNTIF(MasterRoster!$F$5:$F$1001, H125)&gt;0, "Yes", "No")</f>
        <v>No</v>
      </c>
      <c r="D125" s="16" t="str">
        <f t="shared" ca="1" si="12"/>
        <v>Error</v>
      </c>
      <c r="E125" s="7" t="str">
        <f t="shared" si="13"/>
        <v/>
      </c>
      <c r="F125" s="7" t="str">
        <f t="shared" si="14"/>
        <v/>
      </c>
      <c r="G125" s="7" t="str">
        <f t="shared" si="15"/>
        <v>N/A</v>
      </c>
      <c r="H125" s="28" t="e">
        <f>(IFERROR(VLOOKUP(MID($A125,9,1),'DO NOT DELETE THIS SHEET'!$A$1:$B$32,2,0),VLOOKUP(VALUE(MID($A125,9,1)),'DO NOT DELETE THIS SHEET'!$A$1:$B$32,2,0))*32^6)+(IFERROR(VLOOKUP(MID($A125, 10, 1),'DO NOT DELETE THIS SHEET'!$A$1:$B$32,2,0),VLOOKUP(VALUE(MID($A125, 10, 1)),'DO NOT DELETE THIS SHEET'!$A$1:$B$32,2,0))*32^5)+(IFERROR(VLOOKUP(MID($A125, 11, 1),'DO NOT DELETE THIS SHEET'!$A$1:$B$32,2,0),VLOOKUP(VALUE(MID($A125, 11, 1)),'DO NOT DELETE THIS SHEET'!$A$1:$B$32,2,0))*32^4)+(IFERROR(VLOOKUP(MID($A125, 12, 1),'DO NOT DELETE THIS SHEET'!$A$1:$B$32,2,0),VLOOKUP(VALUE(MID($A125, 12, 1)),'DO NOT DELETE THIS SHEET'!$A$1:$B$32,2,0))*32^3)+(IFERROR(VLOOKUP(MID($A125, 13, 1),'DO NOT DELETE THIS SHEET'!$A$1:$B$32,2,0),VLOOKUP(VALUE(MID($A125, 13, 1)),'DO NOT DELETE THIS SHEET'!$A$1:$B$32,2,0))*32^2)+(IFERROR(VLOOKUP(MID($A125, 14, 1),'DO NOT DELETE THIS SHEET'!$A$1:$B$32,2,0),VLOOKUP(VALUE(MID($A125, 14, 1)),'DO NOT DELETE THIS SHEET'!$A$1:$B$32,2,0))*32)+(IFERROR(VLOOKUP(MID($A125, 15, 1),'DO NOT DELETE THIS SHEET'!$A$1:$B$32,2,0),VLOOKUP(VALUE(MID($A125, 15, 1)),'DO NOT DELETE THIS SHEET'!$A$1:$B$32,2,0)))</f>
        <v>#VALUE!</v>
      </c>
      <c r="I125" s="7" t="str">
        <f t="shared" si="16"/>
        <v/>
      </c>
      <c r="J125" s="15">
        <f>IF(K125="USMC",DATE(YEAR(DATE(1000,1,1)+(IF(IFERROR(VALUE(MID(MID(A125,84,4),1,1)),MID(MID(A125,84,4),1,1))=0,0,IFERROR(VLOOKUP(VALUE(MID(MID(A125,84,4),1,1)),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0)*POWER(32,0)))-1))-1900,MONTH(DATE(1000,1,1)+(IF(IFERROR(VALUE(MID(MID(A125,84,4),1,1)),MID(MID(A125,84,4),1,1))=0,0,IFERROR(VLOOKUP(VALUE(MID(MID(A125,84,4),1,1)),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0)*POWER(32,0)))-1)),DAY(DATE(1000,1,1)+(IF(IFERROR(VALUE(MID(MID(A125,84,4),1,1)),MID(MID(A125,84,4),1,1))=0,0,IFERROR(VLOOKUP(VALUE(MID(MID(A125,84,4),1,1)),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0)*POWER(32,0)))-1))),DATE(2999,1,1))</f>
        <v>401404</v>
      </c>
      <c r="K125" s="28" t="str">
        <f t="shared" si="17"/>
        <v>Other</v>
      </c>
    </row>
    <row r="126" spans="1:11" ht="12" customHeight="1">
      <c r="A126" s="7"/>
      <c r="B126" s="7" t="str">
        <f t="shared" si="11"/>
        <v>No Card</v>
      </c>
      <c r="C126" s="7" t="str">
        <f>IF(COUNTIF(MasterRoster!$F$5:$F$1001, H126)&gt;0, "Yes", "No")</f>
        <v>No</v>
      </c>
      <c r="D126" s="16" t="str">
        <f t="shared" ca="1" si="12"/>
        <v>Error</v>
      </c>
      <c r="E126" s="7" t="str">
        <f t="shared" si="13"/>
        <v/>
      </c>
      <c r="F126" s="7" t="str">
        <f t="shared" si="14"/>
        <v/>
      </c>
      <c r="G126" s="7" t="str">
        <f t="shared" si="15"/>
        <v>N/A</v>
      </c>
      <c r="H126" s="28" t="e">
        <f>(IFERROR(VLOOKUP(MID($A126,9,1),'DO NOT DELETE THIS SHEET'!$A$1:$B$32,2,0),VLOOKUP(VALUE(MID($A126,9,1)),'DO NOT DELETE THIS SHEET'!$A$1:$B$32,2,0))*32^6)+(IFERROR(VLOOKUP(MID($A126, 10, 1),'DO NOT DELETE THIS SHEET'!$A$1:$B$32,2,0),VLOOKUP(VALUE(MID($A126, 10, 1)),'DO NOT DELETE THIS SHEET'!$A$1:$B$32,2,0))*32^5)+(IFERROR(VLOOKUP(MID($A126, 11, 1),'DO NOT DELETE THIS SHEET'!$A$1:$B$32,2,0),VLOOKUP(VALUE(MID($A126, 11, 1)),'DO NOT DELETE THIS SHEET'!$A$1:$B$32,2,0))*32^4)+(IFERROR(VLOOKUP(MID($A126, 12, 1),'DO NOT DELETE THIS SHEET'!$A$1:$B$32,2,0),VLOOKUP(VALUE(MID($A126, 12, 1)),'DO NOT DELETE THIS SHEET'!$A$1:$B$32,2,0))*32^3)+(IFERROR(VLOOKUP(MID($A126, 13, 1),'DO NOT DELETE THIS SHEET'!$A$1:$B$32,2,0),VLOOKUP(VALUE(MID($A126, 13, 1)),'DO NOT DELETE THIS SHEET'!$A$1:$B$32,2,0))*32^2)+(IFERROR(VLOOKUP(MID($A126, 14, 1),'DO NOT DELETE THIS SHEET'!$A$1:$B$32,2,0),VLOOKUP(VALUE(MID($A126, 14, 1)),'DO NOT DELETE THIS SHEET'!$A$1:$B$32,2,0))*32)+(IFERROR(VLOOKUP(MID($A126, 15, 1),'DO NOT DELETE THIS SHEET'!$A$1:$B$32,2,0),VLOOKUP(VALUE(MID($A126, 15, 1)),'DO NOT DELETE THIS SHEET'!$A$1:$B$32,2,0)))</f>
        <v>#VALUE!</v>
      </c>
      <c r="I126" s="7" t="str">
        <f t="shared" si="16"/>
        <v/>
      </c>
      <c r="J126" s="15">
        <f>IF(K126="USMC",DATE(YEAR(DATE(1000,1,1)+(IF(IFERROR(VALUE(MID(MID(A126,84,4),1,1)),MID(MID(A126,84,4),1,1))=0,0,IFERROR(VLOOKUP(VALUE(MID(MID(A126,84,4),1,1)),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0)*POWER(32,0)))-1))-1900,MONTH(DATE(1000,1,1)+(IF(IFERROR(VALUE(MID(MID(A126,84,4),1,1)),MID(MID(A126,84,4),1,1))=0,0,IFERROR(VLOOKUP(VALUE(MID(MID(A126,84,4),1,1)),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0)*POWER(32,0)))-1)),DAY(DATE(1000,1,1)+(IF(IFERROR(VALUE(MID(MID(A126,84,4),1,1)),MID(MID(A126,84,4),1,1))=0,0,IFERROR(VLOOKUP(VALUE(MID(MID(A126,84,4),1,1)),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0)*POWER(32,0)))-1))),DATE(2999,1,1))</f>
        <v>401404</v>
      </c>
      <c r="K126" s="28" t="str">
        <f t="shared" si="17"/>
        <v>Other</v>
      </c>
    </row>
    <row r="127" spans="1:11" ht="12" customHeight="1">
      <c r="A127" s="7"/>
      <c r="B127" s="7" t="str">
        <f t="shared" si="11"/>
        <v>No Card</v>
      </c>
      <c r="C127" s="7" t="str">
        <f>IF(COUNTIF(MasterRoster!$F$5:$F$1001, H127)&gt;0, "Yes", "No")</f>
        <v>No</v>
      </c>
      <c r="D127" s="16" t="str">
        <f t="shared" ca="1" si="12"/>
        <v>Error</v>
      </c>
      <c r="E127" s="7" t="str">
        <f t="shared" si="13"/>
        <v/>
      </c>
      <c r="F127" s="7" t="str">
        <f t="shared" si="14"/>
        <v/>
      </c>
      <c r="G127" s="7" t="str">
        <f t="shared" si="15"/>
        <v>N/A</v>
      </c>
      <c r="H127" s="28" t="e">
        <f>(IFERROR(VLOOKUP(MID($A127,9,1),'DO NOT DELETE THIS SHEET'!$A$1:$B$32,2,0),VLOOKUP(VALUE(MID($A127,9,1)),'DO NOT DELETE THIS SHEET'!$A$1:$B$32,2,0))*32^6)+(IFERROR(VLOOKUP(MID($A127, 10, 1),'DO NOT DELETE THIS SHEET'!$A$1:$B$32,2,0),VLOOKUP(VALUE(MID($A127, 10, 1)),'DO NOT DELETE THIS SHEET'!$A$1:$B$32,2,0))*32^5)+(IFERROR(VLOOKUP(MID($A127, 11, 1),'DO NOT DELETE THIS SHEET'!$A$1:$B$32,2,0),VLOOKUP(VALUE(MID($A127, 11, 1)),'DO NOT DELETE THIS SHEET'!$A$1:$B$32,2,0))*32^4)+(IFERROR(VLOOKUP(MID($A127, 12, 1),'DO NOT DELETE THIS SHEET'!$A$1:$B$32,2,0),VLOOKUP(VALUE(MID($A127, 12, 1)),'DO NOT DELETE THIS SHEET'!$A$1:$B$32,2,0))*32^3)+(IFERROR(VLOOKUP(MID($A127, 13, 1),'DO NOT DELETE THIS SHEET'!$A$1:$B$32,2,0),VLOOKUP(VALUE(MID($A127, 13, 1)),'DO NOT DELETE THIS SHEET'!$A$1:$B$32,2,0))*32^2)+(IFERROR(VLOOKUP(MID($A127, 14, 1),'DO NOT DELETE THIS SHEET'!$A$1:$B$32,2,0),VLOOKUP(VALUE(MID($A127, 14, 1)),'DO NOT DELETE THIS SHEET'!$A$1:$B$32,2,0))*32)+(IFERROR(VLOOKUP(MID($A127, 15, 1),'DO NOT DELETE THIS SHEET'!$A$1:$B$32,2,0),VLOOKUP(VALUE(MID($A127, 15, 1)),'DO NOT DELETE THIS SHEET'!$A$1:$B$32,2,0)))</f>
        <v>#VALUE!</v>
      </c>
      <c r="I127" s="7" t="str">
        <f t="shared" si="16"/>
        <v/>
      </c>
      <c r="J127" s="15">
        <f>IF(K127="USMC",DATE(YEAR(DATE(1000,1,1)+(IF(IFERROR(VALUE(MID(MID(A127,84,4),1,1)),MID(MID(A127,84,4),1,1))=0,0,IFERROR(VLOOKUP(VALUE(MID(MID(A127,84,4),1,1)),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0)*POWER(32,0)))-1))-1900,MONTH(DATE(1000,1,1)+(IF(IFERROR(VALUE(MID(MID(A127,84,4),1,1)),MID(MID(A127,84,4),1,1))=0,0,IFERROR(VLOOKUP(VALUE(MID(MID(A127,84,4),1,1)),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0)*POWER(32,0)))-1)),DAY(DATE(1000,1,1)+(IF(IFERROR(VALUE(MID(MID(A127,84,4),1,1)),MID(MID(A127,84,4),1,1))=0,0,IFERROR(VLOOKUP(VALUE(MID(MID(A127,84,4),1,1)),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0)*POWER(32,0)))-1))),DATE(2999,1,1))</f>
        <v>401404</v>
      </c>
      <c r="K127" s="28" t="str">
        <f t="shared" si="17"/>
        <v>Other</v>
      </c>
    </row>
    <row r="128" spans="1:11" ht="12" customHeight="1">
      <c r="A128" s="7"/>
      <c r="B128" s="7" t="str">
        <f t="shared" si="11"/>
        <v>No Card</v>
      </c>
      <c r="C128" s="7" t="str">
        <f>IF(COUNTIF(MasterRoster!$F$5:$F$1001, H128)&gt;0, "Yes", "No")</f>
        <v>No</v>
      </c>
      <c r="D128" s="16" t="str">
        <f t="shared" ca="1" si="12"/>
        <v>Error</v>
      </c>
      <c r="E128" s="7" t="str">
        <f t="shared" si="13"/>
        <v/>
      </c>
      <c r="F128" s="7" t="str">
        <f t="shared" si="14"/>
        <v/>
      </c>
      <c r="G128" s="7" t="str">
        <f t="shared" si="15"/>
        <v>N/A</v>
      </c>
      <c r="H128" s="28" t="e">
        <f>(IFERROR(VLOOKUP(MID($A128,9,1),'DO NOT DELETE THIS SHEET'!$A$1:$B$32,2,0),VLOOKUP(VALUE(MID($A128,9,1)),'DO NOT DELETE THIS SHEET'!$A$1:$B$32,2,0))*32^6)+(IFERROR(VLOOKUP(MID($A128, 10, 1),'DO NOT DELETE THIS SHEET'!$A$1:$B$32,2,0),VLOOKUP(VALUE(MID($A128, 10, 1)),'DO NOT DELETE THIS SHEET'!$A$1:$B$32,2,0))*32^5)+(IFERROR(VLOOKUP(MID($A128, 11, 1),'DO NOT DELETE THIS SHEET'!$A$1:$B$32,2,0),VLOOKUP(VALUE(MID($A128, 11, 1)),'DO NOT DELETE THIS SHEET'!$A$1:$B$32,2,0))*32^4)+(IFERROR(VLOOKUP(MID($A128, 12, 1),'DO NOT DELETE THIS SHEET'!$A$1:$B$32,2,0),VLOOKUP(VALUE(MID($A128, 12, 1)),'DO NOT DELETE THIS SHEET'!$A$1:$B$32,2,0))*32^3)+(IFERROR(VLOOKUP(MID($A128, 13, 1),'DO NOT DELETE THIS SHEET'!$A$1:$B$32,2,0),VLOOKUP(VALUE(MID($A128, 13, 1)),'DO NOT DELETE THIS SHEET'!$A$1:$B$32,2,0))*32^2)+(IFERROR(VLOOKUP(MID($A128, 14, 1),'DO NOT DELETE THIS SHEET'!$A$1:$B$32,2,0),VLOOKUP(VALUE(MID($A128, 14, 1)),'DO NOT DELETE THIS SHEET'!$A$1:$B$32,2,0))*32)+(IFERROR(VLOOKUP(MID($A128, 15, 1),'DO NOT DELETE THIS SHEET'!$A$1:$B$32,2,0),VLOOKUP(VALUE(MID($A128, 15, 1)),'DO NOT DELETE THIS SHEET'!$A$1:$B$32,2,0)))</f>
        <v>#VALUE!</v>
      </c>
      <c r="I128" s="7" t="str">
        <f t="shared" si="16"/>
        <v/>
      </c>
      <c r="J128" s="15">
        <f>IF(K128="USMC",DATE(YEAR(DATE(1000,1,1)+(IF(IFERROR(VALUE(MID(MID(A128,84,4),1,1)),MID(MID(A128,84,4),1,1))=0,0,IFERROR(VLOOKUP(VALUE(MID(MID(A128,84,4),1,1)),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0)*POWER(32,0)))-1))-1900,MONTH(DATE(1000,1,1)+(IF(IFERROR(VALUE(MID(MID(A128,84,4),1,1)),MID(MID(A128,84,4),1,1))=0,0,IFERROR(VLOOKUP(VALUE(MID(MID(A128,84,4),1,1)),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0)*POWER(32,0)))-1)),DAY(DATE(1000,1,1)+(IF(IFERROR(VALUE(MID(MID(A128,84,4),1,1)),MID(MID(A128,84,4),1,1))=0,0,IFERROR(VLOOKUP(VALUE(MID(MID(A128,84,4),1,1)),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0)*POWER(32,0)))-1))),DATE(2999,1,1))</f>
        <v>401404</v>
      </c>
      <c r="K128" s="28" t="str">
        <f t="shared" si="17"/>
        <v>Other</v>
      </c>
    </row>
    <row r="129" spans="1:11" ht="12" customHeight="1">
      <c r="A129" s="7"/>
      <c r="B129" s="7" t="str">
        <f t="shared" si="11"/>
        <v>No Card</v>
      </c>
      <c r="C129" s="7" t="str">
        <f>IF(COUNTIF(MasterRoster!$F$5:$F$1001, H129)&gt;0, "Yes", "No")</f>
        <v>No</v>
      </c>
      <c r="D129" s="16" t="str">
        <f t="shared" ca="1" si="12"/>
        <v>Error</v>
      </c>
      <c r="E129" s="7" t="str">
        <f t="shared" si="13"/>
        <v/>
      </c>
      <c r="F129" s="7" t="str">
        <f t="shared" si="14"/>
        <v/>
      </c>
      <c r="G129" s="7" t="str">
        <f t="shared" si="15"/>
        <v>N/A</v>
      </c>
      <c r="H129" s="28" t="e">
        <f>(IFERROR(VLOOKUP(MID($A129,9,1),'DO NOT DELETE THIS SHEET'!$A$1:$B$32,2,0),VLOOKUP(VALUE(MID($A129,9,1)),'DO NOT DELETE THIS SHEET'!$A$1:$B$32,2,0))*32^6)+(IFERROR(VLOOKUP(MID($A129, 10, 1),'DO NOT DELETE THIS SHEET'!$A$1:$B$32,2,0),VLOOKUP(VALUE(MID($A129, 10, 1)),'DO NOT DELETE THIS SHEET'!$A$1:$B$32,2,0))*32^5)+(IFERROR(VLOOKUP(MID($A129, 11, 1),'DO NOT DELETE THIS SHEET'!$A$1:$B$32,2,0),VLOOKUP(VALUE(MID($A129, 11, 1)),'DO NOT DELETE THIS SHEET'!$A$1:$B$32,2,0))*32^4)+(IFERROR(VLOOKUP(MID($A129, 12, 1),'DO NOT DELETE THIS SHEET'!$A$1:$B$32,2,0),VLOOKUP(VALUE(MID($A129, 12, 1)),'DO NOT DELETE THIS SHEET'!$A$1:$B$32,2,0))*32^3)+(IFERROR(VLOOKUP(MID($A129, 13, 1),'DO NOT DELETE THIS SHEET'!$A$1:$B$32,2,0),VLOOKUP(VALUE(MID($A129, 13, 1)),'DO NOT DELETE THIS SHEET'!$A$1:$B$32,2,0))*32^2)+(IFERROR(VLOOKUP(MID($A129, 14, 1),'DO NOT DELETE THIS SHEET'!$A$1:$B$32,2,0),VLOOKUP(VALUE(MID($A129, 14, 1)),'DO NOT DELETE THIS SHEET'!$A$1:$B$32,2,0))*32)+(IFERROR(VLOOKUP(MID($A129, 15, 1),'DO NOT DELETE THIS SHEET'!$A$1:$B$32,2,0),VLOOKUP(VALUE(MID($A129, 15, 1)),'DO NOT DELETE THIS SHEET'!$A$1:$B$32,2,0)))</f>
        <v>#VALUE!</v>
      </c>
      <c r="I129" s="7" t="str">
        <f t="shared" si="16"/>
        <v/>
      </c>
      <c r="J129" s="15">
        <f>IF(K129="USMC",DATE(YEAR(DATE(1000,1,1)+(IF(IFERROR(VALUE(MID(MID(A129,84,4),1,1)),MID(MID(A129,84,4),1,1))=0,0,IFERROR(VLOOKUP(VALUE(MID(MID(A129,84,4),1,1)),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0)*POWER(32,0)))-1))-1900,MONTH(DATE(1000,1,1)+(IF(IFERROR(VALUE(MID(MID(A129,84,4),1,1)),MID(MID(A129,84,4),1,1))=0,0,IFERROR(VLOOKUP(VALUE(MID(MID(A129,84,4),1,1)),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0)*POWER(32,0)))-1)),DAY(DATE(1000,1,1)+(IF(IFERROR(VALUE(MID(MID(A129,84,4),1,1)),MID(MID(A129,84,4),1,1))=0,0,IFERROR(VLOOKUP(VALUE(MID(MID(A129,84,4),1,1)),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0)*POWER(32,0)))-1))),DATE(2999,1,1))</f>
        <v>401404</v>
      </c>
      <c r="K129" s="28" t="str">
        <f t="shared" si="17"/>
        <v>Other</v>
      </c>
    </row>
    <row r="130" spans="1:11" ht="12" customHeight="1">
      <c r="A130" s="7"/>
      <c r="B130" s="7" t="str">
        <f t="shared" si="11"/>
        <v>No Card</v>
      </c>
      <c r="C130" s="7" t="str">
        <f>IF(COUNTIF(MasterRoster!$F$5:$F$1001, H130)&gt;0, "Yes", "No")</f>
        <v>No</v>
      </c>
      <c r="D130" s="16" t="str">
        <f t="shared" ca="1" si="12"/>
        <v>Error</v>
      </c>
      <c r="E130" s="7" t="str">
        <f t="shared" si="13"/>
        <v/>
      </c>
      <c r="F130" s="7" t="str">
        <f t="shared" si="14"/>
        <v/>
      </c>
      <c r="G130" s="7" t="str">
        <f t="shared" si="15"/>
        <v>N/A</v>
      </c>
      <c r="H130" s="28" t="e">
        <f>(IFERROR(VLOOKUP(MID($A130,9,1),'DO NOT DELETE THIS SHEET'!$A$1:$B$32,2,0),VLOOKUP(VALUE(MID($A130,9,1)),'DO NOT DELETE THIS SHEET'!$A$1:$B$32,2,0))*32^6)+(IFERROR(VLOOKUP(MID($A130, 10, 1),'DO NOT DELETE THIS SHEET'!$A$1:$B$32,2,0),VLOOKUP(VALUE(MID($A130, 10, 1)),'DO NOT DELETE THIS SHEET'!$A$1:$B$32,2,0))*32^5)+(IFERROR(VLOOKUP(MID($A130, 11, 1),'DO NOT DELETE THIS SHEET'!$A$1:$B$32,2,0),VLOOKUP(VALUE(MID($A130, 11, 1)),'DO NOT DELETE THIS SHEET'!$A$1:$B$32,2,0))*32^4)+(IFERROR(VLOOKUP(MID($A130, 12, 1),'DO NOT DELETE THIS SHEET'!$A$1:$B$32,2,0),VLOOKUP(VALUE(MID($A130, 12, 1)),'DO NOT DELETE THIS SHEET'!$A$1:$B$32,2,0))*32^3)+(IFERROR(VLOOKUP(MID($A130, 13, 1),'DO NOT DELETE THIS SHEET'!$A$1:$B$32,2,0),VLOOKUP(VALUE(MID($A130, 13, 1)),'DO NOT DELETE THIS SHEET'!$A$1:$B$32,2,0))*32^2)+(IFERROR(VLOOKUP(MID($A130, 14, 1),'DO NOT DELETE THIS SHEET'!$A$1:$B$32,2,0),VLOOKUP(VALUE(MID($A130, 14, 1)),'DO NOT DELETE THIS SHEET'!$A$1:$B$32,2,0))*32)+(IFERROR(VLOOKUP(MID($A130, 15, 1),'DO NOT DELETE THIS SHEET'!$A$1:$B$32,2,0),VLOOKUP(VALUE(MID($A130, 15, 1)),'DO NOT DELETE THIS SHEET'!$A$1:$B$32,2,0)))</f>
        <v>#VALUE!</v>
      </c>
      <c r="I130" s="7" t="str">
        <f t="shared" si="16"/>
        <v/>
      </c>
      <c r="J130" s="15">
        <f>IF(K130="USMC",DATE(YEAR(DATE(1000,1,1)+(IF(IFERROR(VALUE(MID(MID(A130,84,4),1,1)),MID(MID(A130,84,4),1,1))=0,0,IFERROR(VLOOKUP(VALUE(MID(MID(A130,84,4),1,1)),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0)*POWER(32,0)))-1))-1900,MONTH(DATE(1000,1,1)+(IF(IFERROR(VALUE(MID(MID(A130,84,4),1,1)),MID(MID(A130,84,4),1,1))=0,0,IFERROR(VLOOKUP(VALUE(MID(MID(A130,84,4),1,1)),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0)*POWER(32,0)))-1)),DAY(DATE(1000,1,1)+(IF(IFERROR(VALUE(MID(MID(A130,84,4),1,1)),MID(MID(A130,84,4),1,1))=0,0,IFERROR(VLOOKUP(VALUE(MID(MID(A130,84,4),1,1)),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0)*POWER(32,0)))-1))),DATE(2999,1,1))</f>
        <v>401404</v>
      </c>
      <c r="K130" s="28" t="str">
        <f t="shared" si="17"/>
        <v>Other</v>
      </c>
    </row>
    <row r="131" spans="1:11" ht="12" customHeight="1">
      <c r="A131" s="7"/>
      <c r="B131" s="7" t="str">
        <f t="shared" si="11"/>
        <v>No Card</v>
      </c>
      <c r="C131" s="7" t="str">
        <f>IF(COUNTIF(MasterRoster!$F$5:$F$1001, H131)&gt;0, "Yes", "No")</f>
        <v>No</v>
      </c>
      <c r="D131" s="16" t="str">
        <f t="shared" ca="1" si="12"/>
        <v>Error</v>
      </c>
      <c r="E131" s="7" t="str">
        <f t="shared" si="13"/>
        <v/>
      </c>
      <c r="F131" s="7" t="str">
        <f t="shared" si="14"/>
        <v/>
      </c>
      <c r="G131" s="7" t="str">
        <f t="shared" si="15"/>
        <v>N/A</v>
      </c>
      <c r="H131" s="28" t="e">
        <f>(IFERROR(VLOOKUP(MID($A131,9,1),'DO NOT DELETE THIS SHEET'!$A$1:$B$32,2,0),VLOOKUP(VALUE(MID($A131,9,1)),'DO NOT DELETE THIS SHEET'!$A$1:$B$32,2,0))*32^6)+(IFERROR(VLOOKUP(MID($A131, 10, 1),'DO NOT DELETE THIS SHEET'!$A$1:$B$32,2,0),VLOOKUP(VALUE(MID($A131, 10, 1)),'DO NOT DELETE THIS SHEET'!$A$1:$B$32,2,0))*32^5)+(IFERROR(VLOOKUP(MID($A131, 11, 1),'DO NOT DELETE THIS SHEET'!$A$1:$B$32,2,0),VLOOKUP(VALUE(MID($A131, 11, 1)),'DO NOT DELETE THIS SHEET'!$A$1:$B$32,2,0))*32^4)+(IFERROR(VLOOKUP(MID($A131, 12, 1),'DO NOT DELETE THIS SHEET'!$A$1:$B$32,2,0),VLOOKUP(VALUE(MID($A131, 12, 1)),'DO NOT DELETE THIS SHEET'!$A$1:$B$32,2,0))*32^3)+(IFERROR(VLOOKUP(MID($A131, 13, 1),'DO NOT DELETE THIS SHEET'!$A$1:$B$32,2,0),VLOOKUP(VALUE(MID($A131, 13, 1)),'DO NOT DELETE THIS SHEET'!$A$1:$B$32,2,0))*32^2)+(IFERROR(VLOOKUP(MID($A131, 14, 1),'DO NOT DELETE THIS SHEET'!$A$1:$B$32,2,0),VLOOKUP(VALUE(MID($A131, 14, 1)),'DO NOT DELETE THIS SHEET'!$A$1:$B$32,2,0))*32)+(IFERROR(VLOOKUP(MID($A131, 15, 1),'DO NOT DELETE THIS SHEET'!$A$1:$B$32,2,0),VLOOKUP(VALUE(MID($A131, 15, 1)),'DO NOT DELETE THIS SHEET'!$A$1:$B$32,2,0)))</f>
        <v>#VALUE!</v>
      </c>
      <c r="I131" s="7" t="str">
        <f t="shared" si="16"/>
        <v/>
      </c>
      <c r="J131" s="15">
        <f>IF(K131="USMC",DATE(YEAR(DATE(1000,1,1)+(IF(IFERROR(VALUE(MID(MID(A131,84,4),1,1)),MID(MID(A131,84,4),1,1))=0,0,IFERROR(VLOOKUP(VALUE(MID(MID(A131,84,4),1,1)),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0)*POWER(32,0)))-1))-1900,MONTH(DATE(1000,1,1)+(IF(IFERROR(VALUE(MID(MID(A131,84,4),1,1)),MID(MID(A131,84,4),1,1))=0,0,IFERROR(VLOOKUP(VALUE(MID(MID(A131,84,4),1,1)),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0)*POWER(32,0)))-1)),DAY(DATE(1000,1,1)+(IF(IFERROR(VALUE(MID(MID(A131,84,4),1,1)),MID(MID(A131,84,4),1,1))=0,0,IFERROR(VLOOKUP(VALUE(MID(MID(A131,84,4),1,1)),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0)*POWER(32,0)))-1))),DATE(2999,1,1))</f>
        <v>401404</v>
      </c>
      <c r="K131" s="28" t="str">
        <f t="shared" si="17"/>
        <v>Other</v>
      </c>
    </row>
    <row r="132" spans="1:11" ht="12" customHeight="1">
      <c r="A132" s="7"/>
      <c r="B132" s="7" t="str">
        <f t="shared" si="11"/>
        <v>No Card</v>
      </c>
      <c r="C132" s="7" t="str">
        <f>IF(COUNTIF(MasterRoster!$F$5:$F$1001, H132)&gt;0, "Yes", "No")</f>
        <v>No</v>
      </c>
      <c r="D132" s="16" t="str">
        <f t="shared" ca="1" si="12"/>
        <v>Error</v>
      </c>
      <c r="E132" s="7" t="str">
        <f t="shared" si="13"/>
        <v/>
      </c>
      <c r="F132" s="7" t="str">
        <f t="shared" si="14"/>
        <v/>
      </c>
      <c r="G132" s="7" t="str">
        <f t="shared" si="15"/>
        <v>N/A</v>
      </c>
      <c r="H132" s="28" t="e">
        <f>(IFERROR(VLOOKUP(MID($A132,9,1),'DO NOT DELETE THIS SHEET'!$A$1:$B$32,2,0),VLOOKUP(VALUE(MID($A132,9,1)),'DO NOT DELETE THIS SHEET'!$A$1:$B$32,2,0))*32^6)+(IFERROR(VLOOKUP(MID($A132, 10, 1),'DO NOT DELETE THIS SHEET'!$A$1:$B$32,2,0),VLOOKUP(VALUE(MID($A132, 10, 1)),'DO NOT DELETE THIS SHEET'!$A$1:$B$32,2,0))*32^5)+(IFERROR(VLOOKUP(MID($A132, 11, 1),'DO NOT DELETE THIS SHEET'!$A$1:$B$32,2,0),VLOOKUP(VALUE(MID($A132, 11, 1)),'DO NOT DELETE THIS SHEET'!$A$1:$B$32,2,0))*32^4)+(IFERROR(VLOOKUP(MID($A132, 12, 1),'DO NOT DELETE THIS SHEET'!$A$1:$B$32,2,0),VLOOKUP(VALUE(MID($A132, 12, 1)),'DO NOT DELETE THIS SHEET'!$A$1:$B$32,2,0))*32^3)+(IFERROR(VLOOKUP(MID($A132, 13, 1),'DO NOT DELETE THIS SHEET'!$A$1:$B$32,2,0),VLOOKUP(VALUE(MID($A132, 13, 1)),'DO NOT DELETE THIS SHEET'!$A$1:$B$32,2,0))*32^2)+(IFERROR(VLOOKUP(MID($A132, 14, 1),'DO NOT DELETE THIS SHEET'!$A$1:$B$32,2,0),VLOOKUP(VALUE(MID($A132, 14, 1)),'DO NOT DELETE THIS SHEET'!$A$1:$B$32,2,0))*32)+(IFERROR(VLOOKUP(MID($A132, 15, 1),'DO NOT DELETE THIS SHEET'!$A$1:$B$32,2,0),VLOOKUP(VALUE(MID($A132, 15, 1)),'DO NOT DELETE THIS SHEET'!$A$1:$B$32,2,0)))</f>
        <v>#VALUE!</v>
      </c>
      <c r="I132" s="7" t="str">
        <f t="shared" si="16"/>
        <v/>
      </c>
      <c r="J132" s="15">
        <f>IF(K132="USMC",DATE(YEAR(DATE(1000,1,1)+(IF(IFERROR(VALUE(MID(MID(A132,84,4),1,1)),MID(MID(A132,84,4),1,1))=0,0,IFERROR(VLOOKUP(VALUE(MID(MID(A132,84,4),1,1)),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0)*POWER(32,0)))-1))-1900,MONTH(DATE(1000,1,1)+(IF(IFERROR(VALUE(MID(MID(A132,84,4),1,1)),MID(MID(A132,84,4),1,1))=0,0,IFERROR(VLOOKUP(VALUE(MID(MID(A132,84,4),1,1)),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0)*POWER(32,0)))-1)),DAY(DATE(1000,1,1)+(IF(IFERROR(VALUE(MID(MID(A132,84,4),1,1)),MID(MID(A132,84,4),1,1))=0,0,IFERROR(VLOOKUP(VALUE(MID(MID(A132,84,4),1,1)),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0)*POWER(32,0)))-1))),DATE(2999,1,1))</f>
        <v>401404</v>
      </c>
      <c r="K132" s="28" t="str">
        <f t="shared" si="17"/>
        <v>Other</v>
      </c>
    </row>
    <row r="133" spans="1:11" ht="12" customHeight="1">
      <c r="A133" s="7"/>
      <c r="B133" s="7" t="str">
        <f t="shared" ref="B133:B196" si="18">IF(A133="","No Card",IF(K133="USMC",IF(OR(LEN(A133)=89, LEN(A133)=88),"No Error", "Len Error"),"Non-USMC"))</f>
        <v>No Card</v>
      </c>
      <c r="C133" s="7" t="str">
        <f>IF(COUNTIF(MasterRoster!$F$5:$F$1001, H133)&gt;0, "Yes", "No")</f>
        <v>No</v>
      </c>
      <c r="D133" s="16" t="str">
        <f t="shared" ref="D133:D196" ca="1" si="19">IF(_xlfn.DAYS(J133,TODAY())&gt;3000,"Error",_xlfn.DAYS(J133,TODAY())/30)</f>
        <v>Error</v>
      </c>
      <c r="E133" s="7" t="str">
        <f t="shared" ref="E133:E196" si="20">MID(A133,36,26)</f>
        <v/>
      </c>
      <c r="F133" s="7" t="str">
        <f t="shared" ref="F133:F196" si="21">MID(A133,16,20)</f>
        <v/>
      </c>
      <c r="G133" s="7" t="str">
        <f t="shared" ref="G133:G196" si="22">IF(LEN(A133)=89, MID(A133, 89, 1), "N/A")</f>
        <v>N/A</v>
      </c>
      <c r="H133" s="28" t="e">
        <f>(IFERROR(VLOOKUP(MID($A133,9,1),'DO NOT DELETE THIS SHEET'!$A$1:$B$32,2,0),VLOOKUP(VALUE(MID($A133,9,1)),'DO NOT DELETE THIS SHEET'!$A$1:$B$32,2,0))*32^6)+(IFERROR(VLOOKUP(MID($A133, 10, 1),'DO NOT DELETE THIS SHEET'!$A$1:$B$32,2,0),VLOOKUP(VALUE(MID($A133, 10, 1)),'DO NOT DELETE THIS SHEET'!$A$1:$B$32,2,0))*32^5)+(IFERROR(VLOOKUP(MID($A133, 11, 1),'DO NOT DELETE THIS SHEET'!$A$1:$B$32,2,0),VLOOKUP(VALUE(MID($A133, 11, 1)),'DO NOT DELETE THIS SHEET'!$A$1:$B$32,2,0))*32^4)+(IFERROR(VLOOKUP(MID($A133, 12, 1),'DO NOT DELETE THIS SHEET'!$A$1:$B$32,2,0),VLOOKUP(VALUE(MID($A133, 12, 1)),'DO NOT DELETE THIS SHEET'!$A$1:$B$32,2,0))*32^3)+(IFERROR(VLOOKUP(MID($A133, 13, 1),'DO NOT DELETE THIS SHEET'!$A$1:$B$32,2,0),VLOOKUP(VALUE(MID($A133, 13, 1)),'DO NOT DELETE THIS SHEET'!$A$1:$B$32,2,0))*32^2)+(IFERROR(VLOOKUP(MID($A133, 14, 1),'DO NOT DELETE THIS SHEET'!$A$1:$B$32,2,0),VLOOKUP(VALUE(MID($A133, 14, 1)),'DO NOT DELETE THIS SHEET'!$A$1:$B$32,2,0))*32)+(IFERROR(VLOOKUP(MID($A133, 15, 1),'DO NOT DELETE THIS SHEET'!$A$1:$B$32,2,0),VLOOKUP(VALUE(MID($A133, 15, 1)),'DO NOT DELETE THIS SHEET'!$A$1:$B$32,2,0)))</f>
        <v>#VALUE!</v>
      </c>
      <c r="I133" s="7" t="str">
        <f t="shared" ref="I133:I196" si="23">MID(A133,70,6)</f>
        <v/>
      </c>
      <c r="J133" s="15">
        <f>IF(K133="USMC",DATE(YEAR(DATE(1000,1,1)+(IF(IFERROR(VALUE(MID(MID(A133,84,4),1,1)),MID(MID(A133,84,4),1,1))=0,0,IFERROR(VLOOKUP(VALUE(MID(MID(A133,84,4),1,1)),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0)*POWER(32,0)))-1))-1900,MONTH(DATE(1000,1,1)+(IF(IFERROR(VALUE(MID(MID(A133,84,4),1,1)),MID(MID(A133,84,4),1,1))=0,0,IFERROR(VLOOKUP(VALUE(MID(MID(A133,84,4),1,1)),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0)*POWER(32,0)))-1)),DAY(DATE(1000,1,1)+(IF(IFERROR(VALUE(MID(MID(A133,84,4),1,1)),MID(MID(A133,84,4),1,1))=0,0,IFERROR(VLOOKUP(VALUE(MID(MID(A133,84,4),1,1)),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0)*POWER(32,0)))-1))),DATE(2999,1,1))</f>
        <v>401404</v>
      </c>
      <c r="K133" s="28" t="str">
        <f t="shared" ref="K133:K196" si="24">IF(MID(A133,67,1)="A","USA",IF(MID(A133,67,1)="C","USCG",IF(MID(A133,67,1)="D","DOD",IF(MID(A133,67,1)="F","USAF",IF(MID(A133,67,1)="H","USPHS",IF(MID(A133,67,1)="M","USMC",IF(MID(A133,67,1)="N","USN",IF(MID(A133,67,1)="O","NOAA",IF(MID(A133,67,1)="1","Foreign Army",IF(MID(A133,67,1)="2","Foreign Marine Corps",IF(MID(A133,67,1)="3","Foreign Air Force","Other")))))))))))</f>
        <v>Other</v>
      </c>
    </row>
    <row r="134" spans="1:11" ht="12" customHeight="1">
      <c r="A134" s="7"/>
      <c r="B134" s="7" t="str">
        <f t="shared" si="18"/>
        <v>No Card</v>
      </c>
      <c r="C134" s="7" t="str">
        <f>IF(COUNTIF(MasterRoster!$F$5:$F$1001, H134)&gt;0, "Yes", "No")</f>
        <v>No</v>
      </c>
      <c r="D134" s="16" t="str">
        <f t="shared" ca="1" si="19"/>
        <v>Error</v>
      </c>
      <c r="E134" s="7" t="str">
        <f t="shared" si="20"/>
        <v/>
      </c>
      <c r="F134" s="7" t="str">
        <f t="shared" si="21"/>
        <v/>
      </c>
      <c r="G134" s="7" t="str">
        <f t="shared" si="22"/>
        <v>N/A</v>
      </c>
      <c r="H134" s="28" t="e">
        <f>(IFERROR(VLOOKUP(MID($A134,9,1),'DO NOT DELETE THIS SHEET'!$A$1:$B$32,2,0),VLOOKUP(VALUE(MID($A134,9,1)),'DO NOT DELETE THIS SHEET'!$A$1:$B$32,2,0))*32^6)+(IFERROR(VLOOKUP(MID($A134, 10, 1),'DO NOT DELETE THIS SHEET'!$A$1:$B$32,2,0),VLOOKUP(VALUE(MID($A134, 10, 1)),'DO NOT DELETE THIS SHEET'!$A$1:$B$32,2,0))*32^5)+(IFERROR(VLOOKUP(MID($A134, 11, 1),'DO NOT DELETE THIS SHEET'!$A$1:$B$32,2,0),VLOOKUP(VALUE(MID($A134, 11, 1)),'DO NOT DELETE THIS SHEET'!$A$1:$B$32,2,0))*32^4)+(IFERROR(VLOOKUP(MID($A134, 12, 1),'DO NOT DELETE THIS SHEET'!$A$1:$B$32,2,0),VLOOKUP(VALUE(MID($A134, 12, 1)),'DO NOT DELETE THIS SHEET'!$A$1:$B$32,2,0))*32^3)+(IFERROR(VLOOKUP(MID($A134, 13, 1),'DO NOT DELETE THIS SHEET'!$A$1:$B$32,2,0),VLOOKUP(VALUE(MID($A134, 13, 1)),'DO NOT DELETE THIS SHEET'!$A$1:$B$32,2,0))*32^2)+(IFERROR(VLOOKUP(MID($A134, 14, 1),'DO NOT DELETE THIS SHEET'!$A$1:$B$32,2,0),VLOOKUP(VALUE(MID($A134, 14, 1)),'DO NOT DELETE THIS SHEET'!$A$1:$B$32,2,0))*32)+(IFERROR(VLOOKUP(MID($A134, 15, 1),'DO NOT DELETE THIS SHEET'!$A$1:$B$32,2,0),VLOOKUP(VALUE(MID($A134, 15, 1)),'DO NOT DELETE THIS SHEET'!$A$1:$B$32,2,0)))</f>
        <v>#VALUE!</v>
      </c>
      <c r="I134" s="7" t="str">
        <f t="shared" si="23"/>
        <v/>
      </c>
      <c r="J134" s="15">
        <f>IF(K134="USMC",DATE(YEAR(DATE(1000,1,1)+(IF(IFERROR(VALUE(MID(MID(A134,84,4),1,1)),MID(MID(A134,84,4),1,1))=0,0,IFERROR(VLOOKUP(VALUE(MID(MID(A134,84,4),1,1)),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0)*POWER(32,0)))-1))-1900,MONTH(DATE(1000,1,1)+(IF(IFERROR(VALUE(MID(MID(A134,84,4),1,1)),MID(MID(A134,84,4),1,1))=0,0,IFERROR(VLOOKUP(VALUE(MID(MID(A134,84,4),1,1)),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0)*POWER(32,0)))-1)),DAY(DATE(1000,1,1)+(IF(IFERROR(VALUE(MID(MID(A134,84,4),1,1)),MID(MID(A134,84,4),1,1))=0,0,IFERROR(VLOOKUP(VALUE(MID(MID(A134,84,4),1,1)),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0)*POWER(32,0)))-1))),DATE(2999,1,1))</f>
        <v>401404</v>
      </c>
      <c r="K134" s="28" t="str">
        <f t="shared" si="24"/>
        <v>Other</v>
      </c>
    </row>
    <row r="135" spans="1:11" ht="12" customHeight="1">
      <c r="A135" s="7"/>
      <c r="B135" s="7" t="str">
        <f t="shared" si="18"/>
        <v>No Card</v>
      </c>
      <c r="C135" s="7" t="str">
        <f>IF(COUNTIF(MasterRoster!$F$5:$F$1001, H135)&gt;0, "Yes", "No")</f>
        <v>No</v>
      </c>
      <c r="D135" s="16" t="str">
        <f t="shared" ca="1" si="19"/>
        <v>Error</v>
      </c>
      <c r="E135" s="7" t="str">
        <f t="shared" si="20"/>
        <v/>
      </c>
      <c r="F135" s="7" t="str">
        <f t="shared" si="21"/>
        <v/>
      </c>
      <c r="G135" s="7" t="str">
        <f t="shared" si="22"/>
        <v>N/A</v>
      </c>
      <c r="H135" s="28" t="e">
        <f>(IFERROR(VLOOKUP(MID($A135,9,1),'DO NOT DELETE THIS SHEET'!$A$1:$B$32,2,0),VLOOKUP(VALUE(MID($A135,9,1)),'DO NOT DELETE THIS SHEET'!$A$1:$B$32,2,0))*32^6)+(IFERROR(VLOOKUP(MID($A135, 10, 1),'DO NOT DELETE THIS SHEET'!$A$1:$B$32,2,0),VLOOKUP(VALUE(MID($A135, 10, 1)),'DO NOT DELETE THIS SHEET'!$A$1:$B$32,2,0))*32^5)+(IFERROR(VLOOKUP(MID($A135, 11, 1),'DO NOT DELETE THIS SHEET'!$A$1:$B$32,2,0),VLOOKUP(VALUE(MID($A135, 11, 1)),'DO NOT DELETE THIS SHEET'!$A$1:$B$32,2,0))*32^4)+(IFERROR(VLOOKUP(MID($A135, 12, 1),'DO NOT DELETE THIS SHEET'!$A$1:$B$32,2,0),VLOOKUP(VALUE(MID($A135, 12, 1)),'DO NOT DELETE THIS SHEET'!$A$1:$B$32,2,0))*32^3)+(IFERROR(VLOOKUP(MID($A135, 13, 1),'DO NOT DELETE THIS SHEET'!$A$1:$B$32,2,0),VLOOKUP(VALUE(MID($A135, 13, 1)),'DO NOT DELETE THIS SHEET'!$A$1:$B$32,2,0))*32^2)+(IFERROR(VLOOKUP(MID($A135, 14, 1),'DO NOT DELETE THIS SHEET'!$A$1:$B$32,2,0),VLOOKUP(VALUE(MID($A135, 14, 1)),'DO NOT DELETE THIS SHEET'!$A$1:$B$32,2,0))*32)+(IFERROR(VLOOKUP(MID($A135, 15, 1),'DO NOT DELETE THIS SHEET'!$A$1:$B$32,2,0),VLOOKUP(VALUE(MID($A135, 15, 1)),'DO NOT DELETE THIS SHEET'!$A$1:$B$32,2,0)))</f>
        <v>#VALUE!</v>
      </c>
      <c r="I135" s="7" t="str">
        <f t="shared" si="23"/>
        <v/>
      </c>
      <c r="J135" s="15">
        <f>IF(K135="USMC",DATE(YEAR(DATE(1000,1,1)+(IF(IFERROR(VALUE(MID(MID(A135,84,4),1,1)),MID(MID(A135,84,4),1,1))=0,0,IFERROR(VLOOKUP(VALUE(MID(MID(A135,84,4),1,1)),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0)*POWER(32,0)))-1))-1900,MONTH(DATE(1000,1,1)+(IF(IFERROR(VALUE(MID(MID(A135,84,4),1,1)),MID(MID(A135,84,4),1,1))=0,0,IFERROR(VLOOKUP(VALUE(MID(MID(A135,84,4),1,1)),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0)*POWER(32,0)))-1)),DAY(DATE(1000,1,1)+(IF(IFERROR(VALUE(MID(MID(A135,84,4),1,1)),MID(MID(A135,84,4),1,1))=0,0,IFERROR(VLOOKUP(VALUE(MID(MID(A135,84,4),1,1)),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0)*POWER(32,0)))-1))),DATE(2999,1,1))</f>
        <v>401404</v>
      </c>
      <c r="K135" s="28" t="str">
        <f t="shared" si="24"/>
        <v>Other</v>
      </c>
    </row>
    <row r="136" spans="1:11" ht="12" customHeight="1">
      <c r="A136" s="7"/>
      <c r="B136" s="7" t="str">
        <f t="shared" si="18"/>
        <v>No Card</v>
      </c>
      <c r="C136" s="7" t="str">
        <f>IF(COUNTIF(MasterRoster!$F$5:$F$1001, H136)&gt;0, "Yes", "No")</f>
        <v>No</v>
      </c>
      <c r="D136" s="16" t="str">
        <f t="shared" ca="1" si="19"/>
        <v>Error</v>
      </c>
      <c r="E136" s="7" t="str">
        <f t="shared" si="20"/>
        <v/>
      </c>
      <c r="F136" s="7" t="str">
        <f t="shared" si="21"/>
        <v/>
      </c>
      <c r="G136" s="7" t="str">
        <f t="shared" si="22"/>
        <v>N/A</v>
      </c>
      <c r="H136" s="28" t="e">
        <f>(IFERROR(VLOOKUP(MID($A136,9,1),'DO NOT DELETE THIS SHEET'!$A$1:$B$32,2,0),VLOOKUP(VALUE(MID($A136,9,1)),'DO NOT DELETE THIS SHEET'!$A$1:$B$32,2,0))*32^6)+(IFERROR(VLOOKUP(MID($A136, 10, 1),'DO NOT DELETE THIS SHEET'!$A$1:$B$32,2,0),VLOOKUP(VALUE(MID($A136, 10, 1)),'DO NOT DELETE THIS SHEET'!$A$1:$B$32,2,0))*32^5)+(IFERROR(VLOOKUP(MID($A136, 11, 1),'DO NOT DELETE THIS SHEET'!$A$1:$B$32,2,0),VLOOKUP(VALUE(MID($A136, 11, 1)),'DO NOT DELETE THIS SHEET'!$A$1:$B$32,2,0))*32^4)+(IFERROR(VLOOKUP(MID($A136, 12, 1),'DO NOT DELETE THIS SHEET'!$A$1:$B$32,2,0),VLOOKUP(VALUE(MID($A136, 12, 1)),'DO NOT DELETE THIS SHEET'!$A$1:$B$32,2,0))*32^3)+(IFERROR(VLOOKUP(MID($A136, 13, 1),'DO NOT DELETE THIS SHEET'!$A$1:$B$32,2,0),VLOOKUP(VALUE(MID($A136, 13, 1)),'DO NOT DELETE THIS SHEET'!$A$1:$B$32,2,0))*32^2)+(IFERROR(VLOOKUP(MID($A136, 14, 1),'DO NOT DELETE THIS SHEET'!$A$1:$B$32,2,0),VLOOKUP(VALUE(MID($A136, 14, 1)),'DO NOT DELETE THIS SHEET'!$A$1:$B$32,2,0))*32)+(IFERROR(VLOOKUP(MID($A136, 15, 1),'DO NOT DELETE THIS SHEET'!$A$1:$B$32,2,0),VLOOKUP(VALUE(MID($A136, 15, 1)),'DO NOT DELETE THIS SHEET'!$A$1:$B$32,2,0)))</f>
        <v>#VALUE!</v>
      </c>
      <c r="I136" s="7" t="str">
        <f t="shared" si="23"/>
        <v/>
      </c>
      <c r="J136" s="15">
        <f>IF(K136="USMC",DATE(YEAR(DATE(1000,1,1)+(IF(IFERROR(VALUE(MID(MID(A136,84,4),1,1)),MID(MID(A136,84,4),1,1))=0,0,IFERROR(VLOOKUP(VALUE(MID(MID(A136,84,4),1,1)),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0)*POWER(32,0)))-1))-1900,MONTH(DATE(1000,1,1)+(IF(IFERROR(VALUE(MID(MID(A136,84,4),1,1)),MID(MID(A136,84,4),1,1))=0,0,IFERROR(VLOOKUP(VALUE(MID(MID(A136,84,4),1,1)),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0)*POWER(32,0)))-1)),DAY(DATE(1000,1,1)+(IF(IFERROR(VALUE(MID(MID(A136,84,4),1,1)),MID(MID(A136,84,4),1,1))=0,0,IFERROR(VLOOKUP(VALUE(MID(MID(A136,84,4),1,1)),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0)*POWER(32,0)))-1))),DATE(2999,1,1))</f>
        <v>401404</v>
      </c>
      <c r="K136" s="28" t="str">
        <f t="shared" si="24"/>
        <v>Other</v>
      </c>
    </row>
    <row r="137" spans="1:11" ht="12" customHeight="1">
      <c r="A137" s="7"/>
      <c r="B137" s="7" t="str">
        <f t="shared" si="18"/>
        <v>No Card</v>
      </c>
      <c r="C137" s="7" t="str">
        <f>IF(COUNTIF(MasterRoster!$F$5:$F$1001, H137)&gt;0, "Yes", "No")</f>
        <v>No</v>
      </c>
      <c r="D137" s="16" t="str">
        <f t="shared" ca="1" si="19"/>
        <v>Error</v>
      </c>
      <c r="E137" s="7" t="str">
        <f t="shared" si="20"/>
        <v/>
      </c>
      <c r="F137" s="7" t="str">
        <f t="shared" si="21"/>
        <v/>
      </c>
      <c r="G137" s="7" t="str">
        <f t="shared" si="22"/>
        <v>N/A</v>
      </c>
      <c r="H137" s="28" t="e">
        <f>(IFERROR(VLOOKUP(MID($A137,9,1),'DO NOT DELETE THIS SHEET'!$A$1:$B$32,2,0),VLOOKUP(VALUE(MID($A137,9,1)),'DO NOT DELETE THIS SHEET'!$A$1:$B$32,2,0))*32^6)+(IFERROR(VLOOKUP(MID($A137, 10, 1),'DO NOT DELETE THIS SHEET'!$A$1:$B$32,2,0),VLOOKUP(VALUE(MID($A137, 10, 1)),'DO NOT DELETE THIS SHEET'!$A$1:$B$32,2,0))*32^5)+(IFERROR(VLOOKUP(MID($A137, 11, 1),'DO NOT DELETE THIS SHEET'!$A$1:$B$32,2,0),VLOOKUP(VALUE(MID($A137, 11, 1)),'DO NOT DELETE THIS SHEET'!$A$1:$B$32,2,0))*32^4)+(IFERROR(VLOOKUP(MID($A137, 12, 1),'DO NOT DELETE THIS SHEET'!$A$1:$B$32,2,0),VLOOKUP(VALUE(MID($A137, 12, 1)),'DO NOT DELETE THIS SHEET'!$A$1:$B$32,2,0))*32^3)+(IFERROR(VLOOKUP(MID($A137, 13, 1),'DO NOT DELETE THIS SHEET'!$A$1:$B$32,2,0),VLOOKUP(VALUE(MID($A137, 13, 1)),'DO NOT DELETE THIS SHEET'!$A$1:$B$32,2,0))*32^2)+(IFERROR(VLOOKUP(MID($A137, 14, 1),'DO NOT DELETE THIS SHEET'!$A$1:$B$32,2,0),VLOOKUP(VALUE(MID($A137, 14, 1)),'DO NOT DELETE THIS SHEET'!$A$1:$B$32,2,0))*32)+(IFERROR(VLOOKUP(MID($A137, 15, 1),'DO NOT DELETE THIS SHEET'!$A$1:$B$32,2,0),VLOOKUP(VALUE(MID($A137, 15, 1)),'DO NOT DELETE THIS SHEET'!$A$1:$B$32,2,0)))</f>
        <v>#VALUE!</v>
      </c>
      <c r="I137" s="7" t="str">
        <f t="shared" si="23"/>
        <v/>
      </c>
      <c r="J137" s="15">
        <f>IF(K137="USMC",DATE(YEAR(DATE(1000,1,1)+(IF(IFERROR(VALUE(MID(MID(A137,84,4),1,1)),MID(MID(A137,84,4),1,1))=0,0,IFERROR(VLOOKUP(VALUE(MID(MID(A137,84,4),1,1)),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0)*POWER(32,0)))-1))-1900,MONTH(DATE(1000,1,1)+(IF(IFERROR(VALUE(MID(MID(A137,84,4),1,1)),MID(MID(A137,84,4),1,1))=0,0,IFERROR(VLOOKUP(VALUE(MID(MID(A137,84,4),1,1)),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0)*POWER(32,0)))-1)),DAY(DATE(1000,1,1)+(IF(IFERROR(VALUE(MID(MID(A137,84,4),1,1)),MID(MID(A137,84,4),1,1))=0,0,IFERROR(VLOOKUP(VALUE(MID(MID(A137,84,4),1,1)),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0)*POWER(32,0)))-1))),DATE(2999,1,1))</f>
        <v>401404</v>
      </c>
      <c r="K137" s="28" t="str">
        <f t="shared" si="24"/>
        <v>Other</v>
      </c>
    </row>
    <row r="138" spans="1:11" ht="12" customHeight="1">
      <c r="A138" s="7"/>
      <c r="B138" s="7" t="str">
        <f t="shared" si="18"/>
        <v>No Card</v>
      </c>
      <c r="C138" s="7" t="str">
        <f>IF(COUNTIF(MasterRoster!$F$5:$F$1001, H138)&gt;0, "Yes", "No")</f>
        <v>No</v>
      </c>
      <c r="D138" s="16" t="str">
        <f t="shared" ca="1" si="19"/>
        <v>Error</v>
      </c>
      <c r="E138" s="7" t="str">
        <f t="shared" si="20"/>
        <v/>
      </c>
      <c r="F138" s="7" t="str">
        <f t="shared" si="21"/>
        <v/>
      </c>
      <c r="G138" s="7" t="str">
        <f t="shared" si="22"/>
        <v>N/A</v>
      </c>
      <c r="H138" s="28" t="e">
        <f>(IFERROR(VLOOKUP(MID($A138,9,1),'DO NOT DELETE THIS SHEET'!$A$1:$B$32,2,0),VLOOKUP(VALUE(MID($A138,9,1)),'DO NOT DELETE THIS SHEET'!$A$1:$B$32,2,0))*32^6)+(IFERROR(VLOOKUP(MID($A138, 10, 1),'DO NOT DELETE THIS SHEET'!$A$1:$B$32,2,0),VLOOKUP(VALUE(MID($A138, 10, 1)),'DO NOT DELETE THIS SHEET'!$A$1:$B$32,2,0))*32^5)+(IFERROR(VLOOKUP(MID($A138, 11, 1),'DO NOT DELETE THIS SHEET'!$A$1:$B$32,2,0),VLOOKUP(VALUE(MID($A138, 11, 1)),'DO NOT DELETE THIS SHEET'!$A$1:$B$32,2,0))*32^4)+(IFERROR(VLOOKUP(MID($A138, 12, 1),'DO NOT DELETE THIS SHEET'!$A$1:$B$32,2,0),VLOOKUP(VALUE(MID($A138, 12, 1)),'DO NOT DELETE THIS SHEET'!$A$1:$B$32,2,0))*32^3)+(IFERROR(VLOOKUP(MID($A138, 13, 1),'DO NOT DELETE THIS SHEET'!$A$1:$B$32,2,0),VLOOKUP(VALUE(MID($A138, 13, 1)),'DO NOT DELETE THIS SHEET'!$A$1:$B$32,2,0))*32^2)+(IFERROR(VLOOKUP(MID($A138, 14, 1),'DO NOT DELETE THIS SHEET'!$A$1:$B$32,2,0),VLOOKUP(VALUE(MID($A138, 14, 1)),'DO NOT DELETE THIS SHEET'!$A$1:$B$32,2,0))*32)+(IFERROR(VLOOKUP(MID($A138, 15, 1),'DO NOT DELETE THIS SHEET'!$A$1:$B$32,2,0),VLOOKUP(VALUE(MID($A138, 15, 1)),'DO NOT DELETE THIS SHEET'!$A$1:$B$32,2,0)))</f>
        <v>#VALUE!</v>
      </c>
      <c r="I138" s="7" t="str">
        <f t="shared" si="23"/>
        <v/>
      </c>
      <c r="J138" s="15">
        <f>IF(K138="USMC",DATE(YEAR(DATE(1000,1,1)+(IF(IFERROR(VALUE(MID(MID(A138,84,4),1,1)),MID(MID(A138,84,4),1,1))=0,0,IFERROR(VLOOKUP(VALUE(MID(MID(A138,84,4),1,1)),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0)*POWER(32,0)))-1))-1900,MONTH(DATE(1000,1,1)+(IF(IFERROR(VALUE(MID(MID(A138,84,4),1,1)),MID(MID(A138,84,4),1,1))=0,0,IFERROR(VLOOKUP(VALUE(MID(MID(A138,84,4),1,1)),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0)*POWER(32,0)))-1)),DAY(DATE(1000,1,1)+(IF(IFERROR(VALUE(MID(MID(A138,84,4),1,1)),MID(MID(A138,84,4),1,1))=0,0,IFERROR(VLOOKUP(VALUE(MID(MID(A138,84,4),1,1)),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0)*POWER(32,0)))-1))),DATE(2999,1,1))</f>
        <v>401404</v>
      </c>
      <c r="K138" s="28" t="str">
        <f t="shared" si="24"/>
        <v>Other</v>
      </c>
    </row>
    <row r="139" spans="1:11" ht="12" customHeight="1">
      <c r="A139" s="7"/>
      <c r="B139" s="7" t="str">
        <f t="shared" si="18"/>
        <v>No Card</v>
      </c>
      <c r="C139" s="7" t="str">
        <f>IF(COUNTIF(MasterRoster!$F$5:$F$1001, H139)&gt;0, "Yes", "No")</f>
        <v>No</v>
      </c>
      <c r="D139" s="16" t="str">
        <f t="shared" ca="1" si="19"/>
        <v>Error</v>
      </c>
      <c r="E139" s="7" t="str">
        <f t="shared" si="20"/>
        <v/>
      </c>
      <c r="F139" s="7" t="str">
        <f t="shared" si="21"/>
        <v/>
      </c>
      <c r="G139" s="7" t="str">
        <f t="shared" si="22"/>
        <v>N/A</v>
      </c>
      <c r="H139" s="28" t="e">
        <f>(IFERROR(VLOOKUP(MID($A139,9,1),'DO NOT DELETE THIS SHEET'!$A$1:$B$32,2,0),VLOOKUP(VALUE(MID($A139,9,1)),'DO NOT DELETE THIS SHEET'!$A$1:$B$32,2,0))*32^6)+(IFERROR(VLOOKUP(MID($A139, 10, 1),'DO NOT DELETE THIS SHEET'!$A$1:$B$32,2,0),VLOOKUP(VALUE(MID($A139, 10, 1)),'DO NOT DELETE THIS SHEET'!$A$1:$B$32,2,0))*32^5)+(IFERROR(VLOOKUP(MID($A139, 11, 1),'DO NOT DELETE THIS SHEET'!$A$1:$B$32,2,0),VLOOKUP(VALUE(MID($A139, 11, 1)),'DO NOT DELETE THIS SHEET'!$A$1:$B$32,2,0))*32^4)+(IFERROR(VLOOKUP(MID($A139, 12, 1),'DO NOT DELETE THIS SHEET'!$A$1:$B$32,2,0),VLOOKUP(VALUE(MID($A139, 12, 1)),'DO NOT DELETE THIS SHEET'!$A$1:$B$32,2,0))*32^3)+(IFERROR(VLOOKUP(MID($A139, 13, 1),'DO NOT DELETE THIS SHEET'!$A$1:$B$32,2,0),VLOOKUP(VALUE(MID($A139, 13, 1)),'DO NOT DELETE THIS SHEET'!$A$1:$B$32,2,0))*32^2)+(IFERROR(VLOOKUP(MID($A139, 14, 1),'DO NOT DELETE THIS SHEET'!$A$1:$B$32,2,0),VLOOKUP(VALUE(MID($A139, 14, 1)),'DO NOT DELETE THIS SHEET'!$A$1:$B$32,2,0))*32)+(IFERROR(VLOOKUP(MID($A139, 15, 1),'DO NOT DELETE THIS SHEET'!$A$1:$B$32,2,0),VLOOKUP(VALUE(MID($A139, 15, 1)),'DO NOT DELETE THIS SHEET'!$A$1:$B$32,2,0)))</f>
        <v>#VALUE!</v>
      </c>
      <c r="I139" s="7" t="str">
        <f t="shared" si="23"/>
        <v/>
      </c>
      <c r="J139" s="15">
        <f>IF(K139="USMC",DATE(YEAR(DATE(1000,1,1)+(IF(IFERROR(VALUE(MID(MID(A139,84,4),1,1)),MID(MID(A139,84,4),1,1))=0,0,IFERROR(VLOOKUP(VALUE(MID(MID(A139,84,4),1,1)),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0)*POWER(32,0)))-1))-1900,MONTH(DATE(1000,1,1)+(IF(IFERROR(VALUE(MID(MID(A139,84,4),1,1)),MID(MID(A139,84,4),1,1))=0,0,IFERROR(VLOOKUP(VALUE(MID(MID(A139,84,4),1,1)),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0)*POWER(32,0)))-1)),DAY(DATE(1000,1,1)+(IF(IFERROR(VALUE(MID(MID(A139,84,4),1,1)),MID(MID(A139,84,4),1,1))=0,0,IFERROR(VLOOKUP(VALUE(MID(MID(A139,84,4),1,1)),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0)*POWER(32,0)))-1))),DATE(2999,1,1))</f>
        <v>401404</v>
      </c>
      <c r="K139" s="28" t="str">
        <f t="shared" si="24"/>
        <v>Other</v>
      </c>
    </row>
    <row r="140" spans="1:11" ht="12" customHeight="1">
      <c r="A140" s="7"/>
      <c r="B140" s="7" t="str">
        <f t="shared" si="18"/>
        <v>No Card</v>
      </c>
      <c r="C140" s="7" t="str">
        <f>IF(COUNTIF(MasterRoster!$F$5:$F$1001, H140)&gt;0, "Yes", "No")</f>
        <v>No</v>
      </c>
      <c r="D140" s="16" t="str">
        <f t="shared" ca="1" si="19"/>
        <v>Error</v>
      </c>
      <c r="E140" s="7" t="str">
        <f t="shared" si="20"/>
        <v/>
      </c>
      <c r="F140" s="7" t="str">
        <f t="shared" si="21"/>
        <v/>
      </c>
      <c r="G140" s="7" t="str">
        <f t="shared" si="22"/>
        <v>N/A</v>
      </c>
      <c r="H140" s="28" t="e">
        <f>(IFERROR(VLOOKUP(MID($A140,9,1),'DO NOT DELETE THIS SHEET'!$A$1:$B$32,2,0),VLOOKUP(VALUE(MID($A140,9,1)),'DO NOT DELETE THIS SHEET'!$A$1:$B$32,2,0))*32^6)+(IFERROR(VLOOKUP(MID($A140, 10, 1),'DO NOT DELETE THIS SHEET'!$A$1:$B$32,2,0),VLOOKUP(VALUE(MID($A140, 10, 1)),'DO NOT DELETE THIS SHEET'!$A$1:$B$32,2,0))*32^5)+(IFERROR(VLOOKUP(MID($A140, 11, 1),'DO NOT DELETE THIS SHEET'!$A$1:$B$32,2,0),VLOOKUP(VALUE(MID($A140, 11, 1)),'DO NOT DELETE THIS SHEET'!$A$1:$B$32,2,0))*32^4)+(IFERROR(VLOOKUP(MID($A140, 12, 1),'DO NOT DELETE THIS SHEET'!$A$1:$B$32,2,0),VLOOKUP(VALUE(MID($A140, 12, 1)),'DO NOT DELETE THIS SHEET'!$A$1:$B$32,2,0))*32^3)+(IFERROR(VLOOKUP(MID($A140, 13, 1),'DO NOT DELETE THIS SHEET'!$A$1:$B$32,2,0),VLOOKUP(VALUE(MID($A140, 13, 1)),'DO NOT DELETE THIS SHEET'!$A$1:$B$32,2,0))*32^2)+(IFERROR(VLOOKUP(MID($A140, 14, 1),'DO NOT DELETE THIS SHEET'!$A$1:$B$32,2,0),VLOOKUP(VALUE(MID($A140, 14, 1)),'DO NOT DELETE THIS SHEET'!$A$1:$B$32,2,0))*32)+(IFERROR(VLOOKUP(MID($A140, 15, 1),'DO NOT DELETE THIS SHEET'!$A$1:$B$32,2,0),VLOOKUP(VALUE(MID($A140, 15, 1)),'DO NOT DELETE THIS SHEET'!$A$1:$B$32,2,0)))</f>
        <v>#VALUE!</v>
      </c>
      <c r="I140" s="7" t="str">
        <f t="shared" si="23"/>
        <v/>
      </c>
      <c r="J140" s="15">
        <f>IF(K140="USMC",DATE(YEAR(DATE(1000,1,1)+(IF(IFERROR(VALUE(MID(MID(A140,84,4),1,1)),MID(MID(A140,84,4),1,1))=0,0,IFERROR(VLOOKUP(VALUE(MID(MID(A140,84,4),1,1)),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0)*POWER(32,0)))-1))-1900,MONTH(DATE(1000,1,1)+(IF(IFERROR(VALUE(MID(MID(A140,84,4),1,1)),MID(MID(A140,84,4),1,1))=0,0,IFERROR(VLOOKUP(VALUE(MID(MID(A140,84,4),1,1)),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0)*POWER(32,0)))-1)),DAY(DATE(1000,1,1)+(IF(IFERROR(VALUE(MID(MID(A140,84,4),1,1)),MID(MID(A140,84,4),1,1))=0,0,IFERROR(VLOOKUP(VALUE(MID(MID(A140,84,4),1,1)),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0)*POWER(32,0)))-1))),DATE(2999,1,1))</f>
        <v>401404</v>
      </c>
      <c r="K140" s="28" t="str">
        <f t="shared" si="24"/>
        <v>Other</v>
      </c>
    </row>
    <row r="141" spans="1:11" ht="12" customHeight="1">
      <c r="A141" s="7"/>
      <c r="B141" s="7" t="str">
        <f t="shared" si="18"/>
        <v>No Card</v>
      </c>
      <c r="C141" s="7" t="str">
        <f>IF(COUNTIF(MasterRoster!$F$5:$F$1001, H141)&gt;0, "Yes", "No")</f>
        <v>No</v>
      </c>
      <c r="D141" s="16" t="str">
        <f t="shared" ca="1" si="19"/>
        <v>Error</v>
      </c>
      <c r="E141" s="7" t="str">
        <f t="shared" si="20"/>
        <v/>
      </c>
      <c r="F141" s="7" t="str">
        <f t="shared" si="21"/>
        <v/>
      </c>
      <c r="G141" s="7" t="str">
        <f t="shared" si="22"/>
        <v>N/A</v>
      </c>
      <c r="H141" s="28" t="e">
        <f>(IFERROR(VLOOKUP(MID($A141,9,1),'DO NOT DELETE THIS SHEET'!$A$1:$B$32,2,0),VLOOKUP(VALUE(MID($A141,9,1)),'DO NOT DELETE THIS SHEET'!$A$1:$B$32,2,0))*32^6)+(IFERROR(VLOOKUP(MID($A141, 10, 1),'DO NOT DELETE THIS SHEET'!$A$1:$B$32,2,0),VLOOKUP(VALUE(MID($A141, 10, 1)),'DO NOT DELETE THIS SHEET'!$A$1:$B$32,2,0))*32^5)+(IFERROR(VLOOKUP(MID($A141, 11, 1),'DO NOT DELETE THIS SHEET'!$A$1:$B$32,2,0),VLOOKUP(VALUE(MID($A141, 11, 1)),'DO NOT DELETE THIS SHEET'!$A$1:$B$32,2,0))*32^4)+(IFERROR(VLOOKUP(MID($A141, 12, 1),'DO NOT DELETE THIS SHEET'!$A$1:$B$32,2,0),VLOOKUP(VALUE(MID($A141, 12, 1)),'DO NOT DELETE THIS SHEET'!$A$1:$B$32,2,0))*32^3)+(IFERROR(VLOOKUP(MID($A141, 13, 1),'DO NOT DELETE THIS SHEET'!$A$1:$B$32,2,0),VLOOKUP(VALUE(MID($A141, 13, 1)),'DO NOT DELETE THIS SHEET'!$A$1:$B$32,2,0))*32^2)+(IFERROR(VLOOKUP(MID($A141, 14, 1),'DO NOT DELETE THIS SHEET'!$A$1:$B$32,2,0),VLOOKUP(VALUE(MID($A141, 14, 1)),'DO NOT DELETE THIS SHEET'!$A$1:$B$32,2,0))*32)+(IFERROR(VLOOKUP(MID($A141, 15, 1),'DO NOT DELETE THIS SHEET'!$A$1:$B$32,2,0),VLOOKUP(VALUE(MID($A141, 15, 1)),'DO NOT DELETE THIS SHEET'!$A$1:$B$32,2,0)))</f>
        <v>#VALUE!</v>
      </c>
      <c r="I141" s="7" t="str">
        <f t="shared" si="23"/>
        <v/>
      </c>
      <c r="J141" s="15">
        <f>IF(K141="USMC",DATE(YEAR(DATE(1000,1,1)+(IF(IFERROR(VALUE(MID(MID(A141,84,4),1,1)),MID(MID(A141,84,4),1,1))=0,0,IFERROR(VLOOKUP(VALUE(MID(MID(A141,84,4),1,1)),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0)*POWER(32,0)))-1))-1900,MONTH(DATE(1000,1,1)+(IF(IFERROR(VALUE(MID(MID(A141,84,4),1,1)),MID(MID(A141,84,4),1,1))=0,0,IFERROR(VLOOKUP(VALUE(MID(MID(A141,84,4),1,1)),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0)*POWER(32,0)))-1)),DAY(DATE(1000,1,1)+(IF(IFERROR(VALUE(MID(MID(A141,84,4),1,1)),MID(MID(A141,84,4),1,1))=0,0,IFERROR(VLOOKUP(VALUE(MID(MID(A141,84,4),1,1)),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0)*POWER(32,0)))-1))),DATE(2999,1,1))</f>
        <v>401404</v>
      </c>
      <c r="K141" s="28" t="str">
        <f t="shared" si="24"/>
        <v>Other</v>
      </c>
    </row>
    <row r="142" spans="1:11" ht="12" customHeight="1">
      <c r="A142" s="7"/>
      <c r="B142" s="7" t="str">
        <f t="shared" si="18"/>
        <v>No Card</v>
      </c>
      <c r="C142" s="7" t="str">
        <f>IF(COUNTIF(MasterRoster!$F$5:$F$1001, H142)&gt;0, "Yes", "No")</f>
        <v>No</v>
      </c>
      <c r="D142" s="16" t="str">
        <f t="shared" ca="1" si="19"/>
        <v>Error</v>
      </c>
      <c r="E142" s="7" t="str">
        <f t="shared" si="20"/>
        <v/>
      </c>
      <c r="F142" s="7" t="str">
        <f t="shared" si="21"/>
        <v/>
      </c>
      <c r="G142" s="7" t="str">
        <f t="shared" si="22"/>
        <v>N/A</v>
      </c>
      <c r="H142" s="28" t="e">
        <f>(IFERROR(VLOOKUP(MID($A142,9,1),'DO NOT DELETE THIS SHEET'!$A$1:$B$32,2,0),VLOOKUP(VALUE(MID($A142,9,1)),'DO NOT DELETE THIS SHEET'!$A$1:$B$32,2,0))*32^6)+(IFERROR(VLOOKUP(MID($A142, 10, 1),'DO NOT DELETE THIS SHEET'!$A$1:$B$32,2,0),VLOOKUP(VALUE(MID($A142, 10, 1)),'DO NOT DELETE THIS SHEET'!$A$1:$B$32,2,0))*32^5)+(IFERROR(VLOOKUP(MID($A142, 11, 1),'DO NOT DELETE THIS SHEET'!$A$1:$B$32,2,0),VLOOKUP(VALUE(MID($A142, 11, 1)),'DO NOT DELETE THIS SHEET'!$A$1:$B$32,2,0))*32^4)+(IFERROR(VLOOKUP(MID($A142, 12, 1),'DO NOT DELETE THIS SHEET'!$A$1:$B$32,2,0),VLOOKUP(VALUE(MID($A142, 12, 1)),'DO NOT DELETE THIS SHEET'!$A$1:$B$32,2,0))*32^3)+(IFERROR(VLOOKUP(MID($A142, 13, 1),'DO NOT DELETE THIS SHEET'!$A$1:$B$32,2,0),VLOOKUP(VALUE(MID($A142, 13, 1)),'DO NOT DELETE THIS SHEET'!$A$1:$B$32,2,0))*32^2)+(IFERROR(VLOOKUP(MID($A142, 14, 1),'DO NOT DELETE THIS SHEET'!$A$1:$B$32,2,0),VLOOKUP(VALUE(MID($A142, 14, 1)),'DO NOT DELETE THIS SHEET'!$A$1:$B$32,2,0))*32)+(IFERROR(VLOOKUP(MID($A142, 15, 1),'DO NOT DELETE THIS SHEET'!$A$1:$B$32,2,0),VLOOKUP(VALUE(MID($A142, 15, 1)),'DO NOT DELETE THIS SHEET'!$A$1:$B$32,2,0)))</f>
        <v>#VALUE!</v>
      </c>
      <c r="I142" s="7" t="str">
        <f t="shared" si="23"/>
        <v/>
      </c>
      <c r="J142" s="15">
        <f>IF(K142="USMC",DATE(YEAR(DATE(1000,1,1)+(IF(IFERROR(VALUE(MID(MID(A142,84,4),1,1)),MID(MID(A142,84,4),1,1))=0,0,IFERROR(VLOOKUP(VALUE(MID(MID(A142,84,4),1,1)),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0)*POWER(32,0)))-1))-1900,MONTH(DATE(1000,1,1)+(IF(IFERROR(VALUE(MID(MID(A142,84,4),1,1)),MID(MID(A142,84,4),1,1))=0,0,IFERROR(VLOOKUP(VALUE(MID(MID(A142,84,4),1,1)),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0)*POWER(32,0)))-1)),DAY(DATE(1000,1,1)+(IF(IFERROR(VALUE(MID(MID(A142,84,4),1,1)),MID(MID(A142,84,4),1,1))=0,0,IFERROR(VLOOKUP(VALUE(MID(MID(A142,84,4),1,1)),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0)*POWER(32,0)))-1))),DATE(2999,1,1))</f>
        <v>401404</v>
      </c>
      <c r="K142" s="28" t="str">
        <f t="shared" si="24"/>
        <v>Other</v>
      </c>
    </row>
    <row r="143" spans="1:11" ht="12" customHeight="1">
      <c r="A143" s="7"/>
      <c r="B143" s="7" t="str">
        <f t="shared" si="18"/>
        <v>No Card</v>
      </c>
      <c r="C143" s="7" t="str">
        <f>IF(COUNTIF(MasterRoster!$F$5:$F$1001, H143)&gt;0, "Yes", "No")</f>
        <v>No</v>
      </c>
      <c r="D143" s="16" t="str">
        <f t="shared" ca="1" si="19"/>
        <v>Error</v>
      </c>
      <c r="E143" s="7" t="str">
        <f t="shared" si="20"/>
        <v/>
      </c>
      <c r="F143" s="7" t="str">
        <f t="shared" si="21"/>
        <v/>
      </c>
      <c r="G143" s="7" t="str">
        <f t="shared" si="22"/>
        <v>N/A</v>
      </c>
      <c r="H143" s="28" t="e">
        <f>(IFERROR(VLOOKUP(MID($A143,9,1),'DO NOT DELETE THIS SHEET'!$A$1:$B$32,2,0),VLOOKUP(VALUE(MID($A143,9,1)),'DO NOT DELETE THIS SHEET'!$A$1:$B$32,2,0))*32^6)+(IFERROR(VLOOKUP(MID($A143, 10, 1),'DO NOT DELETE THIS SHEET'!$A$1:$B$32,2,0),VLOOKUP(VALUE(MID($A143, 10, 1)),'DO NOT DELETE THIS SHEET'!$A$1:$B$32,2,0))*32^5)+(IFERROR(VLOOKUP(MID($A143, 11, 1),'DO NOT DELETE THIS SHEET'!$A$1:$B$32,2,0),VLOOKUP(VALUE(MID($A143, 11, 1)),'DO NOT DELETE THIS SHEET'!$A$1:$B$32,2,0))*32^4)+(IFERROR(VLOOKUP(MID($A143, 12, 1),'DO NOT DELETE THIS SHEET'!$A$1:$B$32,2,0),VLOOKUP(VALUE(MID($A143, 12, 1)),'DO NOT DELETE THIS SHEET'!$A$1:$B$32,2,0))*32^3)+(IFERROR(VLOOKUP(MID($A143, 13, 1),'DO NOT DELETE THIS SHEET'!$A$1:$B$32,2,0),VLOOKUP(VALUE(MID($A143, 13, 1)),'DO NOT DELETE THIS SHEET'!$A$1:$B$32,2,0))*32^2)+(IFERROR(VLOOKUP(MID($A143, 14, 1),'DO NOT DELETE THIS SHEET'!$A$1:$B$32,2,0),VLOOKUP(VALUE(MID($A143, 14, 1)),'DO NOT DELETE THIS SHEET'!$A$1:$B$32,2,0))*32)+(IFERROR(VLOOKUP(MID($A143, 15, 1),'DO NOT DELETE THIS SHEET'!$A$1:$B$32,2,0),VLOOKUP(VALUE(MID($A143, 15, 1)),'DO NOT DELETE THIS SHEET'!$A$1:$B$32,2,0)))</f>
        <v>#VALUE!</v>
      </c>
      <c r="I143" s="7" t="str">
        <f t="shared" si="23"/>
        <v/>
      </c>
      <c r="J143" s="15">
        <f>IF(K143="USMC",DATE(YEAR(DATE(1000,1,1)+(IF(IFERROR(VALUE(MID(MID(A143,84,4),1,1)),MID(MID(A143,84,4),1,1))=0,0,IFERROR(VLOOKUP(VALUE(MID(MID(A143,84,4),1,1)),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0)*POWER(32,0)))-1))-1900,MONTH(DATE(1000,1,1)+(IF(IFERROR(VALUE(MID(MID(A143,84,4),1,1)),MID(MID(A143,84,4),1,1))=0,0,IFERROR(VLOOKUP(VALUE(MID(MID(A143,84,4),1,1)),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0)*POWER(32,0)))-1)),DAY(DATE(1000,1,1)+(IF(IFERROR(VALUE(MID(MID(A143,84,4),1,1)),MID(MID(A143,84,4),1,1))=0,0,IFERROR(VLOOKUP(VALUE(MID(MID(A143,84,4),1,1)),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0)*POWER(32,0)))-1))),DATE(2999,1,1))</f>
        <v>401404</v>
      </c>
      <c r="K143" s="28" t="str">
        <f t="shared" si="24"/>
        <v>Other</v>
      </c>
    </row>
    <row r="144" spans="1:11" ht="12" customHeight="1">
      <c r="A144" s="7"/>
      <c r="B144" s="7" t="str">
        <f t="shared" si="18"/>
        <v>No Card</v>
      </c>
      <c r="C144" s="7" t="str">
        <f>IF(COUNTIF(MasterRoster!$F$5:$F$1001, H144)&gt;0, "Yes", "No")</f>
        <v>No</v>
      </c>
      <c r="D144" s="16" t="str">
        <f t="shared" ca="1" si="19"/>
        <v>Error</v>
      </c>
      <c r="E144" s="7" t="str">
        <f t="shared" si="20"/>
        <v/>
      </c>
      <c r="F144" s="7" t="str">
        <f t="shared" si="21"/>
        <v/>
      </c>
      <c r="G144" s="7" t="str">
        <f t="shared" si="22"/>
        <v>N/A</v>
      </c>
      <c r="H144" s="28" t="e">
        <f>(IFERROR(VLOOKUP(MID($A144,9,1),'DO NOT DELETE THIS SHEET'!$A$1:$B$32,2,0),VLOOKUP(VALUE(MID($A144,9,1)),'DO NOT DELETE THIS SHEET'!$A$1:$B$32,2,0))*32^6)+(IFERROR(VLOOKUP(MID($A144, 10, 1),'DO NOT DELETE THIS SHEET'!$A$1:$B$32,2,0),VLOOKUP(VALUE(MID($A144, 10, 1)),'DO NOT DELETE THIS SHEET'!$A$1:$B$32,2,0))*32^5)+(IFERROR(VLOOKUP(MID($A144, 11, 1),'DO NOT DELETE THIS SHEET'!$A$1:$B$32,2,0),VLOOKUP(VALUE(MID($A144, 11, 1)),'DO NOT DELETE THIS SHEET'!$A$1:$B$32,2,0))*32^4)+(IFERROR(VLOOKUP(MID($A144, 12, 1),'DO NOT DELETE THIS SHEET'!$A$1:$B$32,2,0),VLOOKUP(VALUE(MID($A144, 12, 1)),'DO NOT DELETE THIS SHEET'!$A$1:$B$32,2,0))*32^3)+(IFERROR(VLOOKUP(MID($A144, 13, 1),'DO NOT DELETE THIS SHEET'!$A$1:$B$32,2,0),VLOOKUP(VALUE(MID($A144, 13, 1)),'DO NOT DELETE THIS SHEET'!$A$1:$B$32,2,0))*32^2)+(IFERROR(VLOOKUP(MID($A144, 14, 1),'DO NOT DELETE THIS SHEET'!$A$1:$B$32,2,0),VLOOKUP(VALUE(MID($A144, 14, 1)),'DO NOT DELETE THIS SHEET'!$A$1:$B$32,2,0))*32)+(IFERROR(VLOOKUP(MID($A144, 15, 1),'DO NOT DELETE THIS SHEET'!$A$1:$B$32,2,0),VLOOKUP(VALUE(MID($A144, 15, 1)),'DO NOT DELETE THIS SHEET'!$A$1:$B$32,2,0)))</f>
        <v>#VALUE!</v>
      </c>
      <c r="I144" s="7" t="str">
        <f t="shared" si="23"/>
        <v/>
      </c>
      <c r="J144" s="15">
        <f>IF(K144="USMC",DATE(YEAR(DATE(1000,1,1)+(IF(IFERROR(VALUE(MID(MID(A144,84,4),1,1)),MID(MID(A144,84,4),1,1))=0,0,IFERROR(VLOOKUP(VALUE(MID(MID(A144,84,4),1,1)),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0)*POWER(32,0)))-1))-1900,MONTH(DATE(1000,1,1)+(IF(IFERROR(VALUE(MID(MID(A144,84,4),1,1)),MID(MID(A144,84,4),1,1))=0,0,IFERROR(VLOOKUP(VALUE(MID(MID(A144,84,4),1,1)),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0)*POWER(32,0)))-1)),DAY(DATE(1000,1,1)+(IF(IFERROR(VALUE(MID(MID(A144,84,4),1,1)),MID(MID(A144,84,4),1,1))=0,0,IFERROR(VLOOKUP(VALUE(MID(MID(A144,84,4),1,1)),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0)*POWER(32,0)))-1))),DATE(2999,1,1))</f>
        <v>401404</v>
      </c>
      <c r="K144" s="28" t="str">
        <f t="shared" si="24"/>
        <v>Other</v>
      </c>
    </row>
    <row r="145" spans="1:11" ht="12" customHeight="1">
      <c r="A145" s="7"/>
      <c r="B145" s="7" t="str">
        <f t="shared" si="18"/>
        <v>No Card</v>
      </c>
      <c r="C145" s="7" t="str">
        <f>IF(COUNTIF(MasterRoster!$F$5:$F$1001, H145)&gt;0, "Yes", "No")</f>
        <v>No</v>
      </c>
      <c r="D145" s="16" t="str">
        <f t="shared" ca="1" si="19"/>
        <v>Error</v>
      </c>
      <c r="E145" s="7" t="str">
        <f t="shared" si="20"/>
        <v/>
      </c>
      <c r="F145" s="7" t="str">
        <f t="shared" si="21"/>
        <v/>
      </c>
      <c r="G145" s="7" t="str">
        <f t="shared" si="22"/>
        <v>N/A</v>
      </c>
      <c r="H145" s="28" t="e">
        <f>(IFERROR(VLOOKUP(MID($A145,9,1),'DO NOT DELETE THIS SHEET'!$A$1:$B$32,2,0),VLOOKUP(VALUE(MID($A145,9,1)),'DO NOT DELETE THIS SHEET'!$A$1:$B$32,2,0))*32^6)+(IFERROR(VLOOKUP(MID($A145, 10, 1),'DO NOT DELETE THIS SHEET'!$A$1:$B$32,2,0),VLOOKUP(VALUE(MID($A145, 10, 1)),'DO NOT DELETE THIS SHEET'!$A$1:$B$32,2,0))*32^5)+(IFERROR(VLOOKUP(MID($A145, 11, 1),'DO NOT DELETE THIS SHEET'!$A$1:$B$32,2,0),VLOOKUP(VALUE(MID($A145, 11, 1)),'DO NOT DELETE THIS SHEET'!$A$1:$B$32,2,0))*32^4)+(IFERROR(VLOOKUP(MID($A145, 12, 1),'DO NOT DELETE THIS SHEET'!$A$1:$B$32,2,0),VLOOKUP(VALUE(MID($A145, 12, 1)),'DO NOT DELETE THIS SHEET'!$A$1:$B$32,2,0))*32^3)+(IFERROR(VLOOKUP(MID($A145, 13, 1),'DO NOT DELETE THIS SHEET'!$A$1:$B$32,2,0),VLOOKUP(VALUE(MID($A145, 13, 1)),'DO NOT DELETE THIS SHEET'!$A$1:$B$32,2,0))*32^2)+(IFERROR(VLOOKUP(MID($A145, 14, 1),'DO NOT DELETE THIS SHEET'!$A$1:$B$32,2,0),VLOOKUP(VALUE(MID($A145, 14, 1)),'DO NOT DELETE THIS SHEET'!$A$1:$B$32,2,0))*32)+(IFERROR(VLOOKUP(MID($A145, 15, 1),'DO NOT DELETE THIS SHEET'!$A$1:$B$32,2,0),VLOOKUP(VALUE(MID($A145, 15, 1)),'DO NOT DELETE THIS SHEET'!$A$1:$B$32,2,0)))</f>
        <v>#VALUE!</v>
      </c>
      <c r="I145" s="7" t="str">
        <f t="shared" si="23"/>
        <v/>
      </c>
      <c r="J145" s="15">
        <f>IF(K145="USMC",DATE(YEAR(DATE(1000,1,1)+(IF(IFERROR(VALUE(MID(MID(A145,84,4),1,1)),MID(MID(A145,84,4),1,1))=0,0,IFERROR(VLOOKUP(VALUE(MID(MID(A145,84,4),1,1)),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0)*POWER(32,0)))-1))-1900,MONTH(DATE(1000,1,1)+(IF(IFERROR(VALUE(MID(MID(A145,84,4),1,1)),MID(MID(A145,84,4),1,1))=0,0,IFERROR(VLOOKUP(VALUE(MID(MID(A145,84,4),1,1)),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0)*POWER(32,0)))-1)),DAY(DATE(1000,1,1)+(IF(IFERROR(VALUE(MID(MID(A145,84,4),1,1)),MID(MID(A145,84,4),1,1))=0,0,IFERROR(VLOOKUP(VALUE(MID(MID(A145,84,4),1,1)),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0)*POWER(32,0)))-1))),DATE(2999,1,1))</f>
        <v>401404</v>
      </c>
      <c r="K145" s="28" t="str">
        <f t="shared" si="24"/>
        <v>Other</v>
      </c>
    </row>
    <row r="146" spans="1:11" ht="12" customHeight="1">
      <c r="A146" s="7"/>
      <c r="B146" s="7" t="str">
        <f t="shared" si="18"/>
        <v>No Card</v>
      </c>
      <c r="C146" s="7" t="str">
        <f>IF(COUNTIF(MasterRoster!$F$5:$F$1001, H146)&gt;0, "Yes", "No")</f>
        <v>No</v>
      </c>
      <c r="D146" s="16" t="str">
        <f t="shared" ca="1" si="19"/>
        <v>Error</v>
      </c>
      <c r="E146" s="7" t="str">
        <f t="shared" si="20"/>
        <v/>
      </c>
      <c r="F146" s="7" t="str">
        <f t="shared" si="21"/>
        <v/>
      </c>
      <c r="G146" s="7" t="str">
        <f t="shared" si="22"/>
        <v>N/A</v>
      </c>
      <c r="H146" s="28" t="e">
        <f>(IFERROR(VLOOKUP(MID($A146,9,1),'DO NOT DELETE THIS SHEET'!$A$1:$B$32,2,0),VLOOKUP(VALUE(MID($A146,9,1)),'DO NOT DELETE THIS SHEET'!$A$1:$B$32,2,0))*32^6)+(IFERROR(VLOOKUP(MID($A146, 10, 1),'DO NOT DELETE THIS SHEET'!$A$1:$B$32,2,0),VLOOKUP(VALUE(MID($A146, 10, 1)),'DO NOT DELETE THIS SHEET'!$A$1:$B$32,2,0))*32^5)+(IFERROR(VLOOKUP(MID($A146, 11, 1),'DO NOT DELETE THIS SHEET'!$A$1:$B$32,2,0),VLOOKUP(VALUE(MID($A146, 11, 1)),'DO NOT DELETE THIS SHEET'!$A$1:$B$32,2,0))*32^4)+(IFERROR(VLOOKUP(MID($A146, 12, 1),'DO NOT DELETE THIS SHEET'!$A$1:$B$32,2,0),VLOOKUP(VALUE(MID($A146, 12, 1)),'DO NOT DELETE THIS SHEET'!$A$1:$B$32,2,0))*32^3)+(IFERROR(VLOOKUP(MID($A146, 13, 1),'DO NOT DELETE THIS SHEET'!$A$1:$B$32,2,0),VLOOKUP(VALUE(MID($A146, 13, 1)),'DO NOT DELETE THIS SHEET'!$A$1:$B$32,2,0))*32^2)+(IFERROR(VLOOKUP(MID($A146, 14, 1),'DO NOT DELETE THIS SHEET'!$A$1:$B$32,2,0),VLOOKUP(VALUE(MID($A146, 14, 1)),'DO NOT DELETE THIS SHEET'!$A$1:$B$32,2,0))*32)+(IFERROR(VLOOKUP(MID($A146, 15, 1),'DO NOT DELETE THIS SHEET'!$A$1:$B$32,2,0),VLOOKUP(VALUE(MID($A146, 15, 1)),'DO NOT DELETE THIS SHEET'!$A$1:$B$32,2,0)))</f>
        <v>#VALUE!</v>
      </c>
      <c r="I146" s="7" t="str">
        <f t="shared" si="23"/>
        <v/>
      </c>
      <c r="J146" s="15">
        <f>IF(K146="USMC",DATE(YEAR(DATE(1000,1,1)+(IF(IFERROR(VALUE(MID(MID(A146,84,4),1,1)),MID(MID(A146,84,4),1,1))=0,0,IFERROR(VLOOKUP(VALUE(MID(MID(A146,84,4),1,1)),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0)*POWER(32,0)))-1))-1900,MONTH(DATE(1000,1,1)+(IF(IFERROR(VALUE(MID(MID(A146,84,4),1,1)),MID(MID(A146,84,4),1,1))=0,0,IFERROR(VLOOKUP(VALUE(MID(MID(A146,84,4),1,1)),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0)*POWER(32,0)))-1)),DAY(DATE(1000,1,1)+(IF(IFERROR(VALUE(MID(MID(A146,84,4),1,1)),MID(MID(A146,84,4),1,1))=0,0,IFERROR(VLOOKUP(VALUE(MID(MID(A146,84,4),1,1)),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0)*POWER(32,0)))-1))),DATE(2999,1,1))</f>
        <v>401404</v>
      </c>
      <c r="K146" s="28" t="str">
        <f t="shared" si="24"/>
        <v>Other</v>
      </c>
    </row>
    <row r="147" spans="1:11" ht="12" customHeight="1">
      <c r="A147" s="7"/>
      <c r="B147" s="7" t="str">
        <f t="shared" si="18"/>
        <v>No Card</v>
      </c>
      <c r="C147" s="7" t="str">
        <f>IF(COUNTIF(MasterRoster!$F$5:$F$1001, H147)&gt;0, "Yes", "No")</f>
        <v>No</v>
      </c>
      <c r="D147" s="16" t="str">
        <f t="shared" ca="1" si="19"/>
        <v>Error</v>
      </c>
      <c r="E147" s="7" t="str">
        <f t="shared" si="20"/>
        <v/>
      </c>
      <c r="F147" s="7" t="str">
        <f t="shared" si="21"/>
        <v/>
      </c>
      <c r="G147" s="7" t="str">
        <f t="shared" si="22"/>
        <v>N/A</v>
      </c>
      <c r="H147" s="28" t="e">
        <f>(IFERROR(VLOOKUP(MID($A147,9,1),'DO NOT DELETE THIS SHEET'!$A$1:$B$32,2,0),VLOOKUP(VALUE(MID($A147,9,1)),'DO NOT DELETE THIS SHEET'!$A$1:$B$32,2,0))*32^6)+(IFERROR(VLOOKUP(MID($A147, 10, 1),'DO NOT DELETE THIS SHEET'!$A$1:$B$32,2,0),VLOOKUP(VALUE(MID($A147, 10, 1)),'DO NOT DELETE THIS SHEET'!$A$1:$B$32,2,0))*32^5)+(IFERROR(VLOOKUP(MID($A147, 11, 1),'DO NOT DELETE THIS SHEET'!$A$1:$B$32,2,0),VLOOKUP(VALUE(MID($A147, 11, 1)),'DO NOT DELETE THIS SHEET'!$A$1:$B$32,2,0))*32^4)+(IFERROR(VLOOKUP(MID($A147, 12, 1),'DO NOT DELETE THIS SHEET'!$A$1:$B$32,2,0),VLOOKUP(VALUE(MID($A147, 12, 1)),'DO NOT DELETE THIS SHEET'!$A$1:$B$32,2,0))*32^3)+(IFERROR(VLOOKUP(MID($A147, 13, 1),'DO NOT DELETE THIS SHEET'!$A$1:$B$32,2,0),VLOOKUP(VALUE(MID($A147, 13, 1)),'DO NOT DELETE THIS SHEET'!$A$1:$B$32,2,0))*32^2)+(IFERROR(VLOOKUP(MID($A147, 14, 1),'DO NOT DELETE THIS SHEET'!$A$1:$B$32,2,0),VLOOKUP(VALUE(MID($A147, 14, 1)),'DO NOT DELETE THIS SHEET'!$A$1:$B$32,2,0))*32)+(IFERROR(VLOOKUP(MID($A147, 15, 1),'DO NOT DELETE THIS SHEET'!$A$1:$B$32,2,0),VLOOKUP(VALUE(MID($A147, 15, 1)),'DO NOT DELETE THIS SHEET'!$A$1:$B$32,2,0)))</f>
        <v>#VALUE!</v>
      </c>
      <c r="I147" s="7" t="str">
        <f t="shared" si="23"/>
        <v/>
      </c>
      <c r="J147" s="15">
        <f>IF(K147="USMC",DATE(YEAR(DATE(1000,1,1)+(IF(IFERROR(VALUE(MID(MID(A147,84,4),1,1)),MID(MID(A147,84,4),1,1))=0,0,IFERROR(VLOOKUP(VALUE(MID(MID(A147,84,4),1,1)),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0)*POWER(32,0)))-1))-1900,MONTH(DATE(1000,1,1)+(IF(IFERROR(VALUE(MID(MID(A147,84,4),1,1)),MID(MID(A147,84,4),1,1))=0,0,IFERROR(VLOOKUP(VALUE(MID(MID(A147,84,4),1,1)),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0)*POWER(32,0)))-1)),DAY(DATE(1000,1,1)+(IF(IFERROR(VALUE(MID(MID(A147,84,4),1,1)),MID(MID(A147,84,4),1,1))=0,0,IFERROR(VLOOKUP(VALUE(MID(MID(A147,84,4),1,1)),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0)*POWER(32,0)))-1))),DATE(2999,1,1))</f>
        <v>401404</v>
      </c>
      <c r="K147" s="28" t="str">
        <f t="shared" si="24"/>
        <v>Other</v>
      </c>
    </row>
    <row r="148" spans="1:11" ht="12" customHeight="1">
      <c r="A148" s="7"/>
      <c r="B148" s="7" t="str">
        <f t="shared" si="18"/>
        <v>No Card</v>
      </c>
      <c r="C148" s="7" t="str">
        <f>IF(COUNTIF(MasterRoster!$F$5:$F$1001, H148)&gt;0, "Yes", "No")</f>
        <v>No</v>
      </c>
      <c r="D148" s="16" t="str">
        <f t="shared" ca="1" si="19"/>
        <v>Error</v>
      </c>
      <c r="E148" s="7" t="str">
        <f t="shared" si="20"/>
        <v/>
      </c>
      <c r="F148" s="7" t="str">
        <f t="shared" si="21"/>
        <v/>
      </c>
      <c r="G148" s="7" t="str">
        <f t="shared" si="22"/>
        <v>N/A</v>
      </c>
      <c r="H148" s="28" t="e">
        <f>(IFERROR(VLOOKUP(MID($A148,9,1),'DO NOT DELETE THIS SHEET'!$A$1:$B$32,2,0),VLOOKUP(VALUE(MID($A148,9,1)),'DO NOT DELETE THIS SHEET'!$A$1:$B$32,2,0))*32^6)+(IFERROR(VLOOKUP(MID($A148, 10, 1),'DO NOT DELETE THIS SHEET'!$A$1:$B$32,2,0),VLOOKUP(VALUE(MID($A148, 10, 1)),'DO NOT DELETE THIS SHEET'!$A$1:$B$32,2,0))*32^5)+(IFERROR(VLOOKUP(MID($A148, 11, 1),'DO NOT DELETE THIS SHEET'!$A$1:$B$32,2,0),VLOOKUP(VALUE(MID($A148, 11, 1)),'DO NOT DELETE THIS SHEET'!$A$1:$B$32,2,0))*32^4)+(IFERROR(VLOOKUP(MID($A148, 12, 1),'DO NOT DELETE THIS SHEET'!$A$1:$B$32,2,0),VLOOKUP(VALUE(MID($A148, 12, 1)),'DO NOT DELETE THIS SHEET'!$A$1:$B$32,2,0))*32^3)+(IFERROR(VLOOKUP(MID($A148, 13, 1),'DO NOT DELETE THIS SHEET'!$A$1:$B$32,2,0),VLOOKUP(VALUE(MID($A148, 13, 1)),'DO NOT DELETE THIS SHEET'!$A$1:$B$32,2,0))*32^2)+(IFERROR(VLOOKUP(MID($A148, 14, 1),'DO NOT DELETE THIS SHEET'!$A$1:$B$32,2,0),VLOOKUP(VALUE(MID($A148, 14, 1)),'DO NOT DELETE THIS SHEET'!$A$1:$B$32,2,0))*32)+(IFERROR(VLOOKUP(MID($A148, 15, 1),'DO NOT DELETE THIS SHEET'!$A$1:$B$32,2,0),VLOOKUP(VALUE(MID($A148, 15, 1)),'DO NOT DELETE THIS SHEET'!$A$1:$B$32,2,0)))</f>
        <v>#VALUE!</v>
      </c>
      <c r="I148" s="7" t="str">
        <f t="shared" si="23"/>
        <v/>
      </c>
      <c r="J148" s="15">
        <f>IF(K148="USMC",DATE(YEAR(DATE(1000,1,1)+(IF(IFERROR(VALUE(MID(MID(A148,84,4),1,1)),MID(MID(A148,84,4),1,1))=0,0,IFERROR(VLOOKUP(VALUE(MID(MID(A148,84,4),1,1)),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0)*POWER(32,0)))-1))-1900,MONTH(DATE(1000,1,1)+(IF(IFERROR(VALUE(MID(MID(A148,84,4),1,1)),MID(MID(A148,84,4),1,1))=0,0,IFERROR(VLOOKUP(VALUE(MID(MID(A148,84,4),1,1)),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0)*POWER(32,0)))-1)),DAY(DATE(1000,1,1)+(IF(IFERROR(VALUE(MID(MID(A148,84,4),1,1)),MID(MID(A148,84,4),1,1))=0,0,IFERROR(VLOOKUP(VALUE(MID(MID(A148,84,4),1,1)),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0)*POWER(32,0)))-1))),DATE(2999,1,1))</f>
        <v>401404</v>
      </c>
      <c r="K148" s="28" t="str">
        <f t="shared" si="24"/>
        <v>Other</v>
      </c>
    </row>
    <row r="149" spans="1:11" ht="12" customHeight="1">
      <c r="A149" s="7"/>
      <c r="B149" s="7" t="str">
        <f t="shared" si="18"/>
        <v>No Card</v>
      </c>
      <c r="C149" s="7" t="str">
        <f>IF(COUNTIF(MasterRoster!$F$5:$F$1001, H149)&gt;0, "Yes", "No")</f>
        <v>No</v>
      </c>
      <c r="D149" s="16" t="str">
        <f t="shared" ca="1" si="19"/>
        <v>Error</v>
      </c>
      <c r="E149" s="7" t="str">
        <f t="shared" si="20"/>
        <v/>
      </c>
      <c r="F149" s="7" t="str">
        <f t="shared" si="21"/>
        <v/>
      </c>
      <c r="G149" s="7" t="str">
        <f t="shared" si="22"/>
        <v>N/A</v>
      </c>
      <c r="H149" s="28" t="e">
        <f>(IFERROR(VLOOKUP(MID($A149,9,1),'DO NOT DELETE THIS SHEET'!$A$1:$B$32,2,0),VLOOKUP(VALUE(MID($A149,9,1)),'DO NOT DELETE THIS SHEET'!$A$1:$B$32,2,0))*32^6)+(IFERROR(VLOOKUP(MID($A149, 10, 1),'DO NOT DELETE THIS SHEET'!$A$1:$B$32,2,0),VLOOKUP(VALUE(MID($A149, 10, 1)),'DO NOT DELETE THIS SHEET'!$A$1:$B$32,2,0))*32^5)+(IFERROR(VLOOKUP(MID($A149, 11, 1),'DO NOT DELETE THIS SHEET'!$A$1:$B$32,2,0),VLOOKUP(VALUE(MID($A149, 11, 1)),'DO NOT DELETE THIS SHEET'!$A$1:$B$32,2,0))*32^4)+(IFERROR(VLOOKUP(MID($A149, 12, 1),'DO NOT DELETE THIS SHEET'!$A$1:$B$32,2,0),VLOOKUP(VALUE(MID($A149, 12, 1)),'DO NOT DELETE THIS SHEET'!$A$1:$B$32,2,0))*32^3)+(IFERROR(VLOOKUP(MID($A149, 13, 1),'DO NOT DELETE THIS SHEET'!$A$1:$B$32,2,0),VLOOKUP(VALUE(MID($A149, 13, 1)),'DO NOT DELETE THIS SHEET'!$A$1:$B$32,2,0))*32^2)+(IFERROR(VLOOKUP(MID($A149, 14, 1),'DO NOT DELETE THIS SHEET'!$A$1:$B$32,2,0),VLOOKUP(VALUE(MID($A149, 14, 1)),'DO NOT DELETE THIS SHEET'!$A$1:$B$32,2,0))*32)+(IFERROR(VLOOKUP(MID($A149, 15, 1),'DO NOT DELETE THIS SHEET'!$A$1:$B$32,2,0),VLOOKUP(VALUE(MID($A149, 15, 1)),'DO NOT DELETE THIS SHEET'!$A$1:$B$32,2,0)))</f>
        <v>#VALUE!</v>
      </c>
      <c r="I149" s="7" t="str">
        <f t="shared" si="23"/>
        <v/>
      </c>
      <c r="J149" s="15">
        <f>IF(K149="USMC",DATE(YEAR(DATE(1000,1,1)+(IF(IFERROR(VALUE(MID(MID(A149,84,4),1,1)),MID(MID(A149,84,4),1,1))=0,0,IFERROR(VLOOKUP(VALUE(MID(MID(A149,84,4),1,1)),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0)*POWER(32,0)))-1))-1900,MONTH(DATE(1000,1,1)+(IF(IFERROR(VALUE(MID(MID(A149,84,4),1,1)),MID(MID(A149,84,4),1,1))=0,0,IFERROR(VLOOKUP(VALUE(MID(MID(A149,84,4),1,1)),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0)*POWER(32,0)))-1)),DAY(DATE(1000,1,1)+(IF(IFERROR(VALUE(MID(MID(A149,84,4),1,1)),MID(MID(A149,84,4),1,1))=0,0,IFERROR(VLOOKUP(VALUE(MID(MID(A149,84,4),1,1)),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0)*POWER(32,0)))-1))),DATE(2999,1,1))</f>
        <v>401404</v>
      </c>
      <c r="K149" s="28" t="str">
        <f t="shared" si="24"/>
        <v>Other</v>
      </c>
    </row>
    <row r="150" spans="1:11" ht="12" customHeight="1">
      <c r="A150" s="7"/>
      <c r="B150" s="7" t="str">
        <f t="shared" si="18"/>
        <v>No Card</v>
      </c>
      <c r="C150" s="7" t="str">
        <f>IF(COUNTIF(MasterRoster!$F$5:$F$1001, H150)&gt;0, "Yes", "No")</f>
        <v>No</v>
      </c>
      <c r="D150" s="16" t="str">
        <f t="shared" ca="1" si="19"/>
        <v>Error</v>
      </c>
      <c r="E150" s="7" t="str">
        <f t="shared" si="20"/>
        <v/>
      </c>
      <c r="F150" s="7" t="str">
        <f t="shared" si="21"/>
        <v/>
      </c>
      <c r="G150" s="7" t="str">
        <f t="shared" si="22"/>
        <v>N/A</v>
      </c>
      <c r="H150" s="28" t="e">
        <f>(IFERROR(VLOOKUP(MID($A150,9,1),'DO NOT DELETE THIS SHEET'!$A$1:$B$32,2,0),VLOOKUP(VALUE(MID($A150,9,1)),'DO NOT DELETE THIS SHEET'!$A$1:$B$32,2,0))*32^6)+(IFERROR(VLOOKUP(MID($A150, 10, 1),'DO NOT DELETE THIS SHEET'!$A$1:$B$32,2,0),VLOOKUP(VALUE(MID($A150, 10, 1)),'DO NOT DELETE THIS SHEET'!$A$1:$B$32,2,0))*32^5)+(IFERROR(VLOOKUP(MID($A150, 11, 1),'DO NOT DELETE THIS SHEET'!$A$1:$B$32,2,0),VLOOKUP(VALUE(MID($A150, 11, 1)),'DO NOT DELETE THIS SHEET'!$A$1:$B$32,2,0))*32^4)+(IFERROR(VLOOKUP(MID($A150, 12, 1),'DO NOT DELETE THIS SHEET'!$A$1:$B$32,2,0),VLOOKUP(VALUE(MID($A150, 12, 1)),'DO NOT DELETE THIS SHEET'!$A$1:$B$32,2,0))*32^3)+(IFERROR(VLOOKUP(MID($A150, 13, 1),'DO NOT DELETE THIS SHEET'!$A$1:$B$32,2,0),VLOOKUP(VALUE(MID($A150, 13, 1)),'DO NOT DELETE THIS SHEET'!$A$1:$B$32,2,0))*32^2)+(IFERROR(VLOOKUP(MID($A150, 14, 1),'DO NOT DELETE THIS SHEET'!$A$1:$B$32,2,0),VLOOKUP(VALUE(MID($A150, 14, 1)),'DO NOT DELETE THIS SHEET'!$A$1:$B$32,2,0))*32)+(IFERROR(VLOOKUP(MID($A150, 15, 1),'DO NOT DELETE THIS SHEET'!$A$1:$B$32,2,0),VLOOKUP(VALUE(MID($A150, 15, 1)),'DO NOT DELETE THIS SHEET'!$A$1:$B$32,2,0)))</f>
        <v>#VALUE!</v>
      </c>
      <c r="I150" s="7" t="str">
        <f t="shared" si="23"/>
        <v/>
      </c>
      <c r="J150" s="15">
        <f>IF(K150="USMC",DATE(YEAR(DATE(1000,1,1)+(IF(IFERROR(VALUE(MID(MID(A150,84,4),1,1)),MID(MID(A150,84,4),1,1))=0,0,IFERROR(VLOOKUP(VALUE(MID(MID(A150,84,4),1,1)),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0)*POWER(32,0)))-1))-1900,MONTH(DATE(1000,1,1)+(IF(IFERROR(VALUE(MID(MID(A150,84,4),1,1)),MID(MID(A150,84,4),1,1))=0,0,IFERROR(VLOOKUP(VALUE(MID(MID(A150,84,4),1,1)),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0)*POWER(32,0)))-1)),DAY(DATE(1000,1,1)+(IF(IFERROR(VALUE(MID(MID(A150,84,4),1,1)),MID(MID(A150,84,4),1,1))=0,0,IFERROR(VLOOKUP(VALUE(MID(MID(A150,84,4),1,1)),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0)*POWER(32,0)))-1))),DATE(2999,1,1))</f>
        <v>401404</v>
      </c>
      <c r="K150" s="28" t="str">
        <f t="shared" si="24"/>
        <v>Other</v>
      </c>
    </row>
    <row r="151" spans="1:11" ht="12" customHeight="1">
      <c r="A151" s="7"/>
      <c r="B151" s="7" t="str">
        <f t="shared" si="18"/>
        <v>No Card</v>
      </c>
      <c r="C151" s="7" t="str">
        <f>IF(COUNTIF(MasterRoster!$F$5:$F$1001, H151)&gt;0, "Yes", "No")</f>
        <v>No</v>
      </c>
      <c r="D151" s="16" t="str">
        <f t="shared" ca="1" si="19"/>
        <v>Error</v>
      </c>
      <c r="E151" s="7" t="str">
        <f t="shared" si="20"/>
        <v/>
      </c>
      <c r="F151" s="7" t="str">
        <f t="shared" si="21"/>
        <v/>
      </c>
      <c r="G151" s="7" t="str">
        <f t="shared" si="22"/>
        <v>N/A</v>
      </c>
      <c r="H151" s="28" t="e">
        <f>(IFERROR(VLOOKUP(MID($A151,9,1),'DO NOT DELETE THIS SHEET'!$A$1:$B$32,2,0),VLOOKUP(VALUE(MID($A151,9,1)),'DO NOT DELETE THIS SHEET'!$A$1:$B$32,2,0))*32^6)+(IFERROR(VLOOKUP(MID($A151, 10, 1),'DO NOT DELETE THIS SHEET'!$A$1:$B$32,2,0),VLOOKUP(VALUE(MID($A151, 10, 1)),'DO NOT DELETE THIS SHEET'!$A$1:$B$32,2,0))*32^5)+(IFERROR(VLOOKUP(MID($A151, 11, 1),'DO NOT DELETE THIS SHEET'!$A$1:$B$32,2,0),VLOOKUP(VALUE(MID($A151, 11, 1)),'DO NOT DELETE THIS SHEET'!$A$1:$B$32,2,0))*32^4)+(IFERROR(VLOOKUP(MID($A151, 12, 1),'DO NOT DELETE THIS SHEET'!$A$1:$B$32,2,0),VLOOKUP(VALUE(MID($A151, 12, 1)),'DO NOT DELETE THIS SHEET'!$A$1:$B$32,2,0))*32^3)+(IFERROR(VLOOKUP(MID($A151, 13, 1),'DO NOT DELETE THIS SHEET'!$A$1:$B$32,2,0),VLOOKUP(VALUE(MID($A151, 13, 1)),'DO NOT DELETE THIS SHEET'!$A$1:$B$32,2,0))*32^2)+(IFERROR(VLOOKUP(MID($A151, 14, 1),'DO NOT DELETE THIS SHEET'!$A$1:$B$32,2,0),VLOOKUP(VALUE(MID($A151, 14, 1)),'DO NOT DELETE THIS SHEET'!$A$1:$B$32,2,0))*32)+(IFERROR(VLOOKUP(MID($A151, 15, 1),'DO NOT DELETE THIS SHEET'!$A$1:$B$32,2,0),VLOOKUP(VALUE(MID($A151, 15, 1)),'DO NOT DELETE THIS SHEET'!$A$1:$B$32,2,0)))</f>
        <v>#VALUE!</v>
      </c>
      <c r="I151" s="7" t="str">
        <f t="shared" si="23"/>
        <v/>
      </c>
      <c r="J151" s="15">
        <f>IF(K151="USMC",DATE(YEAR(DATE(1000,1,1)+(IF(IFERROR(VALUE(MID(MID(A151,84,4),1,1)),MID(MID(A151,84,4),1,1))=0,0,IFERROR(VLOOKUP(VALUE(MID(MID(A151,84,4),1,1)),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0)*POWER(32,0)))-1))-1900,MONTH(DATE(1000,1,1)+(IF(IFERROR(VALUE(MID(MID(A151,84,4),1,1)),MID(MID(A151,84,4),1,1))=0,0,IFERROR(VLOOKUP(VALUE(MID(MID(A151,84,4),1,1)),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0)*POWER(32,0)))-1)),DAY(DATE(1000,1,1)+(IF(IFERROR(VALUE(MID(MID(A151,84,4),1,1)),MID(MID(A151,84,4),1,1))=0,0,IFERROR(VLOOKUP(VALUE(MID(MID(A151,84,4),1,1)),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0)*POWER(32,0)))-1))),DATE(2999,1,1))</f>
        <v>401404</v>
      </c>
      <c r="K151" s="28" t="str">
        <f t="shared" si="24"/>
        <v>Other</v>
      </c>
    </row>
    <row r="152" spans="1:11" ht="12" customHeight="1">
      <c r="A152" s="7"/>
      <c r="B152" s="7" t="str">
        <f t="shared" si="18"/>
        <v>No Card</v>
      </c>
      <c r="C152" s="7" t="str">
        <f>IF(COUNTIF(MasterRoster!$F$5:$F$1001, H152)&gt;0, "Yes", "No")</f>
        <v>No</v>
      </c>
      <c r="D152" s="16" t="str">
        <f t="shared" ca="1" si="19"/>
        <v>Error</v>
      </c>
      <c r="E152" s="7" t="str">
        <f t="shared" si="20"/>
        <v/>
      </c>
      <c r="F152" s="7" t="str">
        <f t="shared" si="21"/>
        <v/>
      </c>
      <c r="G152" s="7" t="str">
        <f t="shared" si="22"/>
        <v>N/A</v>
      </c>
      <c r="H152" s="28" t="e">
        <f>(IFERROR(VLOOKUP(MID($A152,9,1),'DO NOT DELETE THIS SHEET'!$A$1:$B$32,2,0),VLOOKUP(VALUE(MID($A152,9,1)),'DO NOT DELETE THIS SHEET'!$A$1:$B$32,2,0))*32^6)+(IFERROR(VLOOKUP(MID($A152, 10, 1),'DO NOT DELETE THIS SHEET'!$A$1:$B$32,2,0),VLOOKUP(VALUE(MID($A152, 10, 1)),'DO NOT DELETE THIS SHEET'!$A$1:$B$32,2,0))*32^5)+(IFERROR(VLOOKUP(MID($A152, 11, 1),'DO NOT DELETE THIS SHEET'!$A$1:$B$32,2,0),VLOOKUP(VALUE(MID($A152, 11, 1)),'DO NOT DELETE THIS SHEET'!$A$1:$B$32,2,0))*32^4)+(IFERROR(VLOOKUP(MID($A152, 12, 1),'DO NOT DELETE THIS SHEET'!$A$1:$B$32,2,0),VLOOKUP(VALUE(MID($A152, 12, 1)),'DO NOT DELETE THIS SHEET'!$A$1:$B$32,2,0))*32^3)+(IFERROR(VLOOKUP(MID($A152, 13, 1),'DO NOT DELETE THIS SHEET'!$A$1:$B$32,2,0),VLOOKUP(VALUE(MID($A152, 13, 1)),'DO NOT DELETE THIS SHEET'!$A$1:$B$32,2,0))*32^2)+(IFERROR(VLOOKUP(MID($A152, 14, 1),'DO NOT DELETE THIS SHEET'!$A$1:$B$32,2,0),VLOOKUP(VALUE(MID($A152, 14, 1)),'DO NOT DELETE THIS SHEET'!$A$1:$B$32,2,0))*32)+(IFERROR(VLOOKUP(MID($A152, 15, 1),'DO NOT DELETE THIS SHEET'!$A$1:$B$32,2,0),VLOOKUP(VALUE(MID($A152, 15, 1)),'DO NOT DELETE THIS SHEET'!$A$1:$B$32,2,0)))</f>
        <v>#VALUE!</v>
      </c>
      <c r="I152" s="7" t="str">
        <f t="shared" si="23"/>
        <v/>
      </c>
      <c r="J152" s="15">
        <f>IF(K152="USMC",DATE(YEAR(DATE(1000,1,1)+(IF(IFERROR(VALUE(MID(MID(A152,84,4),1,1)),MID(MID(A152,84,4),1,1))=0,0,IFERROR(VLOOKUP(VALUE(MID(MID(A152,84,4),1,1)),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0)*POWER(32,0)))-1))-1900,MONTH(DATE(1000,1,1)+(IF(IFERROR(VALUE(MID(MID(A152,84,4),1,1)),MID(MID(A152,84,4),1,1))=0,0,IFERROR(VLOOKUP(VALUE(MID(MID(A152,84,4),1,1)),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0)*POWER(32,0)))-1)),DAY(DATE(1000,1,1)+(IF(IFERROR(VALUE(MID(MID(A152,84,4),1,1)),MID(MID(A152,84,4),1,1))=0,0,IFERROR(VLOOKUP(VALUE(MID(MID(A152,84,4),1,1)),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0)*POWER(32,0)))-1))),DATE(2999,1,1))</f>
        <v>401404</v>
      </c>
      <c r="K152" s="28" t="str">
        <f t="shared" si="24"/>
        <v>Other</v>
      </c>
    </row>
    <row r="153" spans="1:11" ht="12" customHeight="1">
      <c r="A153" s="7"/>
      <c r="B153" s="7" t="str">
        <f t="shared" si="18"/>
        <v>No Card</v>
      </c>
      <c r="C153" s="7" t="str">
        <f>IF(COUNTIF(MasterRoster!$F$5:$F$1001, H153)&gt;0, "Yes", "No")</f>
        <v>No</v>
      </c>
      <c r="D153" s="16" t="str">
        <f t="shared" ca="1" si="19"/>
        <v>Error</v>
      </c>
      <c r="E153" s="7" t="str">
        <f t="shared" si="20"/>
        <v/>
      </c>
      <c r="F153" s="7" t="str">
        <f t="shared" si="21"/>
        <v/>
      </c>
      <c r="G153" s="7" t="str">
        <f t="shared" si="22"/>
        <v>N/A</v>
      </c>
      <c r="H153" s="28" t="e">
        <f>(IFERROR(VLOOKUP(MID($A153,9,1),'DO NOT DELETE THIS SHEET'!$A$1:$B$32,2,0),VLOOKUP(VALUE(MID($A153,9,1)),'DO NOT DELETE THIS SHEET'!$A$1:$B$32,2,0))*32^6)+(IFERROR(VLOOKUP(MID($A153, 10, 1),'DO NOT DELETE THIS SHEET'!$A$1:$B$32,2,0),VLOOKUP(VALUE(MID($A153, 10, 1)),'DO NOT DELETE THIS SHEET'!$A$1:$B$32,2,0))*32^5)+(IFERROR(VLOOKUP(MID($A153, 11, 1),'DO NOT DELETE THIS SHEET'!$A$1:$B$32,2,0),VLOOKUP(VALUE(MID($A153, 11, 1)),'DO NOT DELETE THIS SHEET'!$A$1:$B$32,2,0))*32^4)+(IFERROR(VLOOKUP(MID($A153, 12, 1),'DO NOT DELETE THIS SHEET'!$A$1:$B$32,2,0),VLOOKUP(VALUE(MID($A153, 12, 1)),'DO NOT DELETE THIS SHEET'!$A$1:$B$32,2,0))*32^3)+(IFERROR(VLOOKUP(MID($A153, 13, 1),'DO NOT DELETE THIS SHEET'!$A$1:$B$32,2,0),VLOOKUP(VALUE(MID($A153, 13, 1)),'DO NOT DELETE THIS SHEET'!$A$1:$B$32,2,0))*32^2)+(IFERROR(VLOOKUP(MID($A153, 14, 1),'DO NOT DELETE THIS SHEET'!$A$1:$B$32,2,0),VLOOKUP(VALUE(MID($A153, 14, 1)),'DO NOT DELETE THIS SHEET'!$A$1:$B$32,2,0))*32)+(IFERROR(VLOOKUP(MID($A153, 15, 1),'DO NOT DELETE THIS SHEET'!$A$1:$B$32,2,0),VLOOKUP(VALUE(MID($A153, 15, 1)),'DO NOT DELETE THIS SHEET'!$A$1:$B$32,2,0)))</f>
        <v>#VALUE!</v>
      </c>
      <c r="I153" s="7" t="str">
        <f t="shared" si="23"/>
        <v/>
      </c>
      <c r="J153" s="15">
        <f>IF(K153="USMC",DATE(YEAR(DATE(1000,1,1)+(IF(IFERROR(VALUE(MID(MID(A153,84,4),1,1)),MID(MID(A153,84,4),1,1))=0,0,IFERROR(VLOOKUP(VALUE(MID(MID(A153,84,4),1,1)),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0)*POWER(32,0)))-1))-1900,MONTH(DATE(1000,1,1)+(IF(IFERROR(VALUE(MID(MID(A153,84,4),1,1)),MID(MID(A153,84,4),1,1))=0,0,IFERROR(VLOOKUP(VALUE(MID(MID(A153,84,4),1,1)),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0)*POWER(32,0)))-1)),DAY(DATE(1000,1,1)+(IF(IFERROR(VALUE(MID(MID(A153,84,4),1,1)),MID(MID(A153,84,4),1,1))=0,0,IFERROR(VLOOKUP(VALUE(MID(MID(A153,84,4),1,1)),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0)*POWER(32,0)))-1))),DATE(2999,1,1))</f>
        <v>401404</v>
      </c>
      <c r="K153" s="28" t="str">
        <f t="shared" si="24"/>
        <v>Other</v>
      </c>
    </row>
    <row r="154" spans="1:11" ht="12" customHeight="1">
      <c r="A154" s="7"/>
      <c r="B154" s="7" t="str">
        <f t="shared" si="18"/>
        <v>No Card</v>
      </c>
      <c r="C154" s="7" t="str">
        <f>IF(COUNTIF(MasterRoster!$F$5:$F$1001, H154)&gt;0, "Yes", "No")</f>
        <v>No</v>
      </c>
      <c r="D154" s="16" t="str">
        <f t="shared" ca="1" si="19"/>
        <v>Error</v>
      </c>
      <c r="E154" s="7" t="str">
        <f t="shared" si="20"/>
        <v/>
      </c>
      <c r="F154" s="7" t="str">
        <f t="shared" si="21"/>
        <v/>
      </c>
      <c r="G154" s="7" t="str">
        <f t="shared" si="22"/>
        <v>N/A</v>
      </c>
      <c r="H154" s="28" t="e">
        <f>(IFERROR(VLOOKUP(MID($A154,9,1),'DO NOT DELETE THIS SHEET'!$A$1:$B$32,2,0),VLOOKUP(VALUE(MID($A154,9,1)),'DO NOT DELETE THIS SHEET'!$A$1:$B$32,2,0))*32^6)+(IFERROR(VLOOKUP(MID($A154, 10, 1),'DO NOT DELETE THIS SHEET'!$A$1:$B$32,2,0),VLOOKUP(VALUE(MID($A154, 10, 1)),'DO NOT DELETE THIS SHEET'!$A$1:$B$32,2,0))*32^5)+(IFERROR(VLOOKUP(MID($A154, 11, 1),'DO NOT DELETE THIS SHEET'!$A$1:$B$32,2,0),VLOOKUP(VALUE(MID($A154, 11, 1)),'DO NOT DELETE THIS SHEET'!$A$1:$B$32,2,0))*32^4)+(IFERROR(VLOOKUP(MID($A154, 12, 1),'DO NOT DELETE THIS SHEET'!$A$1:$B$32,2,0),VLOOKUP(VALUE(MID($A154, 12, 1)),'DO NOT DELETE THIS SHEET'!$A$1:$B$32,2,0))*32^3)+(IFERROR(VLOOKUP(MID($A154, 13, 1),'DO NOT DELETE THIS SHEET'!$A$1:$B$32,2,0),VLOOKUP(VALUE(MID($A154, 13, 1)),'DO NOT DELETE THIS SHEET'!$A$1:$B$32,2,0))*32^2)+(IFERROR(VLOOKUP(MID($A154, 14, 1),'DO NOT DELETE THIS SHEET'!$A$1:$B$32,2,0),VLOOKUP(VALUE(MID($A154, 14, 1)),'DO NOT DELETE THIS SHEET'!$A$1:$B$32,2,0))*32)+(IFERROR(VLOOKUP(MID($A154, 15, 1),'DO NOT DELETE THIS SHEET'!$A$1:$B$32,2,0),VLOOKUP(VALUE(MID($A154, 15, 1)),'DO NOT DELETE THIS SHEET'!$A$1:$B$32,2,0)))</f>
        <v>#VALUE!</v>
      </c>
      <c r="I154" s="7" t="str">
        <f t="shared" si="23"/>
        <v/>
      </c>
      <c r="J154" s="15">
        <f>IF(K154="USMC",DATE(YEAR(DATE(1000,1,1)+(IF(IFERROR(VALUE(MID(MID(A154,84,4),1,1)),MID(MID(A154,84,4),1,1))=0,0,IFERROR(VLOOKUP(VALUE(MID(MID(A154,84,4),1,1)),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0)*POWER(32,0)))-1))-1900,MONTH(DATE(1000,1,1)+(IF(IFERROR(VALUE(MID(MID(A154,84,4),1,1)),MID(MID(A154,84,4),1,1))=0,0,IFERROR(VLOOKUP(VALUE(MID(MID(A154,84,4),1,1)),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0)*POWER(32,0)))-1)),DAY(DATE(1000,1,1)+(IF(IFERROR(VALUE(MID(MID(A154,84,4),1,1)),MID(MID(A154,84,4),1,1))=0,0,IFERROR(VLOOKUP(VALUE(MID(MID(A154,84,4),1,1)),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0)*POWER(32,0)))-1))),DATE(2999,1,1))</f>
        <v>401404</v>
      </c>
      <c r="K154" s="28" t="str">
        <f t="shared" si="24"/>
        <v>Other</v>
      </c>
    </row>
    <row r="155" spans="1:11" ht="12" customHeight="1">
      <c r="A155" s="7"/>
      <c r="B155" s="7" t="str">
        <f t="shared" si="18"/>
        <v>No Card</v>
      </c>
      <c r="C155" s="7" t="str">
        <f>IF(COUNTIF(MasterRoster!$F$5:$F$1001, H155)&gt;0, "Yes", "No")</f>
        <v>No</v>
      </c>
      <c r="D155" s="16" t="str">
        <f t="shared" ca="1" si="19"/>
        <v>Error</v>
      </c>
      <c r="E155" s="7" t="str">
        <f t="shared" si="20"/>
        <v/>
      </c>
      <c r="F155" s="7" t="str">
        <f t="shared" si="21"/>
        <v/>
      </c>
      <c r="G155" s="7" t="str">
        <f t="shared" si="22"/>
        <v>N/A</v>
      </c>
      <c r="H155" s="28" t="e">
        <f>(IFERROR(VLOOKUP(MID($A155,9,1),'DO NOT DELETE THIS SHEET'!$A$1:$B$32,2,0),VLOOKUP(VALUE(MID($A155,9,1)),'DO NOT DELETE THIS SHEET'!$A$1:$B$32,2,0))*32^6)+(IFERROR(VLOOKUP(MID($A155, 10, 1),'DO NOT DELETE THIS SHEET'!$A$1:$B$32,2,0),VLOOKUP(VALUE(MID($A155, 10, 1)),'DO NOT DELETE THIS SHEET'!$A$1:$B$32,2,0))*32^5)+(IFERROR(VLOOKUP(MID($A155, 11, 1),'DO NOT DELETE THIS SHEET'!$A$1:$B$32,2,0),VLOOKUP(VALUE(MID($A155, 11, 1)),'DO NOT DELETE THIS SHEET'!$A$1:$B$32,2,0))*32^4)+(IFERROR(VLOOKUP(MID($A155, 12, 1),'DO NOT DELETE THIS SHEET'!$A$1:$B$32,2,0),VLOOKUP(VALUE(MID($A155, 12, 1)),'DO NOT DELETE THIS SHEET'!$A$1:$B$32,2,0))*32^3)+(IFERROR(VLOOKUP(MID($A155, 13, 1),'DO NOT DELETE THIS SHEET'!$A$1:$B$32,2,0),VLOOKUP(VALUE(MID($A155, 13, 1)),'DO NOT DELETE THIS SHEET'!$A$1:$B$32,2,0))*32^2)+(IFERROR(VLOOKUP(MID($A155, 14, 1),'DO NOT DELETE THIS SHEET'!$A$1:$B$32,2,0),VLOOKUP(VALUE(MID($A155, 14, 1)),'DO NOT DELETE THIS SHEET'!$A$1:$B$32,2,0))*32)+(IFERROR(VLOOKUP(MID($A155, 15, 1),'DO NOT DELETE THIS SHEET'!$A$1:$B$32,2,0),VLOOKUP(VALUE(MID($A155, 15, 1)),'DO NOT DELETE THIS SHEET'!$A$1:$B$32,2,0)))</f>
        <v>#VALUE!</v>
      </c>
      <c r="I155" s="7" t="str">
        <f t="shared" si="23"/>
        <v/>
      </c>
      <c r="J155" s="15">
        <f>IF(K155="USMC",DATE(YEAR(DATE(1000,1,1)+(IF(IFERROR(VALUE(MID(MID(A155,84,4),1,1)),MID(MID(A155,84,4),1,1))=0,0,IFERROR(VLOOKUP(VALUE(MID(MID(A155,84,4),1,1)),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0)*POWER(32,0)))-1))-1900,MONTH(DATE(1000,1,1)+(IF(IFERROR(VALUE(MID(MID(A155,84,4),1,1)),MID(MID(A155,84,4),1,1))=0,0,IFERROR(VLOOKUP(VALUE(MID(MID(A155,84,4),1,1)),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0)*POWER(32,0)))-1)),DAY(DATE(1000,1,1)+(IF(IFERROR(VALUE(MID(MID(A155,84,4),1,1)),MID(MID(A155,84,4),1,1))=0,0,IFERROR(VLOOKUP(VALUE(MID(MID(A155,84,4),1,1)),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0)*POWER(32,0)))-1))),DATE(2999,1,1))</f>
        <v>401404</v>
      </c>
      <c r="K155" s="28" t="str">
        <f t="shared" si="24"/>
        <v>Other</v>
      </c>
    </row>
    <row r="156" spans="1:11" ht="12" customHeight="1">
      <c r="A156" s="7"/>
      <c r="B156" s="7" t="str">
        <f t="shared" si="18"/>
        <v>No Card</v>
      </c>
      <c r="C156" s="7" t="str">
        <f>IF(COUNTIF(MasterRoster!$F$5:$F$1001, H156)&gt;0, "Yes", "No")</f>
        <v>No</v>
      </c>
      <c r="D156" s="16" t="str">
        <f t="shared" ca="1" si="19"/>
        <v>Error</v>
      </c>
      <c r="E156" s="7" t="str">
        <f t="shared" si="20"/>
        <v/>
      </c>
      <c r="F156" s="7" t="str">
        <f t="shared" si="21"/>
        <v/>
      </c>
      <c r="G156" s="7" t="str">
        <f t="shared" si="22"/>
        <v>N/A</v>
      </c>
      <c r="H156" s="28" t="e">
        <f>(IFERROR(VLOOKUP(MID($A156,9,1),'DO NOT DELETE THIS SHEET'!$A$1:$B$32,2,0),VLOOKUP(VALUE(MID($A156,9,1)),'DO NOT DELETE THIS SHEET'!$A$1:$B$32,2,0))*32^6)+(IFERROR(VLOOKUP(MID($A156, 10, 1),'DO NOT DELETE THIS SHEET'!$A$1:$B$32,2,0),VLOOKUP(VALUE(MID($A156, 10, 1)),'DO NOT DELETE THIS SHEET'!$A$1:$B$32,2,0))*32^5)+(IFERROR(VLOOKUP(MID($A156, 11, 1),'DO NOT DELETE THIS SHEET'!$A$1:$B$32,2,0),VLOOKUP(VALUE(MID($A156, 11, 1)),'DO NOT DELETE THIS SHEET'!$A$1:$B$32,2,0))*32^4)+(IFERROR(VLOOKUP(MID($A156, 12, 1),'DO NOT DELETE THIS SHEET'!$A$1:$B$32,2,0),VLOOKUP(VALUE(MID($A156, 12, 1)),'DO NOT DELETE THIS SHEET'!$A$1:$B$32,2,0))*32^3)+(IFERROR(VLOOKUP(MID($A156, 13, 1),'DO NOT DELETE THIS SHEET'!$A$1:$B$32,2,0),VLOOKUP(VALUE(MID($A156, 13, 1)),'DO NOT DELETE THIS SHEET'!$A$1:$B$32,2,0))*32^2)+(IFERROR(VLOOKUP(MID($A156, 14, 1),'DO NOT DELETE THIS SHEET'!$A$1:$B$32,2,0),VLOOKUP(VALUE(MID($A156, 14, 1)),'DO NOT DELETE THIS SHEET'!$A$1:$B$32,2,0))*32)+(IFERROR(VLOOKUP(MID($A156, 15, 1),'DO NOT DELETE THIS SHEET'!$A$1:$B$32,2,0),VLOOKUP(VALUE(MID($A156, 15, 1)),'DO NOT DELETE THIS SHEET'!$A$1:$B$32,2,0)))</f>
        <v>#VALUE!</v>
      </c>
      <c r="I156" s="7" t="str">
        <f t="shared" si="23"/>
        <v/>
      </c>
      <c r="J156" s="15">
        <f>IF(K156="USMC",DATE(YEAR(DATE(1000,1,1)+(IF(IFERROR(VALUE(MID(MID(A156,84,4),1,1)),MID(MID(A156,84,4),1,1))=0,0,IFERROR(VLOOKUP(VALUE(MID(MID(A156,84,4),1,1)),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0)*POWER(32,0)))-1))-1900,MONTH(DATE(1000,1,1)+(IF(IFERROR(VALUE(MID(MID(A156,84,4),1,1)),MID(MID(A156,84,4),1,1))=0,0,IFERROR(VLOOKUP(VALUE(MID(MID(A156,84,4),1,1)),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0)*POWER(32,0)))-1)),DAY(DATE(1000,1,1)+(IF(IFERROR(VALUE(MID(MID(A156,84,4),1,1)),MID(MID(A156,84,4),1,1))=0,0,IFERROR(VLOOKUP(VALUE(MID(MID(A156,84,4),1,1)),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0)*POWER(32,0)))-1))),DATE(2999,1,1))</f>
        <v>401404</v>
      </c>
      <c r="K156" s="28" t="str">
        <f t="shared" si="24"/>
        <v>Other</v>
      </c>
    </row>
    <row r="157" spans="1:11" ht="12" customHeight="1">
      <c r="A157" s="7"/>
      <c r="B157" s="7" t="str">
        <f t="shared" si="18"/>
        <v>No Card</v>
      </c>
      <c r="C157" s="7" t="str">
        <f>IF(COUNTIF(MasterRoster!$F$5:$F$1001, H157)&gt;0, "Yes", "No")</f>
        <v>No</v>
      </c>
      <c r="D157" s="16" t="str">
        <f t="shared" ca="1" si="19"/>
        <v>Error</v>
      </c>
      <c r="E157" s="7" t="str">
        <f t="shared" si="20"/>
        <v/>
      </c>
      <c r="F157" s="7" t="str">
        <f t="shared" si="21"/>
        <v/>
      </c>
      <c r="G157" s="7" t="str">
        <f t="shared" si="22"/>
        <v>N/A</v>
      </c>
      <c r="H157" s="28" t="e">
        <f>(IFERROR(VLOOKUP(MID($A157,9,1),'DO NOT DELETE THIS SHEET'!$A$1:$B$32,2,0),VLOOKUP(VALUE(MID($A157,9,1)),'DO NOT DELETE THIS SHEET'!$A$1:$B$32,2,0))*32^6)+(IFERROR(VLOOKUP(MID($A157, 10, 1),'DO NOT DELETE THIS SHEET'!$A$1:$B$32,2,0),VLOOKUP(VALUE(MID($A157, 10, 1)),'DO NOT DELETE THIS SHEET'!$A$1:$B$32,2,0))*32^5)+(IFERROR(VLOOKUP(MID($A157, 11, 1),'DO NOT DELETE THIS SHEET'!$A$1:$B$32,2,0),VLOOKUP(VALUE(MID($A157, 11, 1)),'DO NOT DELETE THIS SHEET'!$A$1:$B$32,2,0))*32^4)+(IFERROR(VLOOKUP(MID($A157, 12, 1),'DO NOT DELETE THIS SHEET'!$A$1:$B$32,2,0),VLOOKUP(VALUE(MID($A157, 12, 1)),'DO NOT DELETE THIS SHEET'!$A$1:$B$32,2,0))*32^3)+(IFERROR(VLOOKUP(MID($A157, 13, 1),'DO NOT DELETE THIS SHEET'!$A$1:$B$32,2,0),VLOOKUP(VALUE(MID($A157, 13, 1)),'DO NOT DELETE THIS SHEET'!$A$1:$B$32,2,0))*32^2)+(IFERROR(VLOOKUP(MID($A157, 14, 1),'DO NOT DELETE THIS SHEET'!$A$1:$B$32,2,0),VLOOKUP(VALUE(MID($A157, 14, 1)),'DO NOT DELETE THIS SHEET'!$A$1:$B$32,2,0))*32)+(IFERROR(VLOOKUP(MID($A157, 15, 1),'DO NOT DELETE THIS SHEET'!$A$1:$B$32,2,0),VLOOKUP(VALUE(MID($A157, 15, 1)),'DO NOT DELETE THIS SHEET'!$A$1:$B$32,2,0)))</f>
        <v>#VALUE!</v>
      </c>
      <c r="I157" s="7" t="str">
        <f t="shared" si="23"/>
        <v/>
      </c>
      <c r="J157" s="15">
        <f>IF(K157="USMC",DATE(YEAR(DATE(1000,1,1)+(IF(IFERROR(VALUE(MID(MID(A157,84,4),1,1)),MID(MID(A157,84,4),1,1))=0,0,IFERROR(VLOOKUP(VALUE(MID(MID(A157,84,4),1,1)),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0)*POWER(32,0)))-1))-1900,MONTH(DATE(1000,1,1)+(IF(IFERROR(VALUE(MID(MID(A157,84,4),1,1)),MID(MID(A157,84,4),1,1))=0,0,IFERROR(VLOOKUP(VALUE(MID(MID(A157,84,4),1,1)),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0)*POWER(32,0)))-1)),DAY(DATE(1000,1,1)+(IF(IFERROR(VALUE(MID(MID(A157,84,4),1,1)),MID(MID(A157,84,4),1,1))=0,0,IFERROR(VLOOKUP(VALUE(MID(MID(A157,84,4),1,1)),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0)*POWER(32,0)))-1))),DATE(2999,1,1))</f>
        <v>401404</v>
      </c>
      <c r="K157" s="28" t="str">
        <f t="shared" si="24"/>
        <v>Other</v>
      </c>
    </row>
    <row r="158" spans="1:11" ht="12" customHeight="1">
      <c r="A158" s="7"/>
      <c r="B158" s="7" t="str">
        <f t="shared" si="18"/>
        <v>No Card</v>
      </c>
      <c r="C158" s="7" t="str">
        <f>IF(COUNTIF(MasterRoster!$F$5:$F$1001, H158)&gt;0, "Yes", "No")</f>
        <v>No</v>
      </c>
      <c r="D158" s="16" t="str">
        <f t="shared" ca="1" si="19"/>
        <v>Error</v>
      </c>
      <c r="E158" s="7" t="str">
        <f t="shared" si="20"/>
        <v/>
      </c>
      <c r="F158" s="7" t="str">
        <f t="shared" si="21"/>
        <v/>
      </c>
      <c r="G158" s="7" t="str">
        <f t="shared" si="22"/>
        <v>N/A</v>
      </c>
      <c r="H158" s="28" t="e">
        <f>(IFERROR(VLOOKUP(MID($A158,9,1),'DO NOT DELETE THIS SHEET'!$A$1:$B$32,2,0),VLOOKUP(VALUE(MID($A158,9,1)),'DO NOT DELETE THIS SHEET'!$A$1:$B$32,2,0))*32^6)+(IFERROR(VLOOKUP(MID($A158, 10, 1),'DO NOT DELETE THIS SHEET'!$A$1:$B$32,2,0),VLOOKUP(VALUE(MID($A158, 10, 1)),'DO NOT DELETE THIS SHEET'!$A$1:$B$32,2,0))*32^5)+(IFERROR(VLOOKUP(MID($A158, 11, 1),'DO NOT DELETE THIS SHEET'!$A$1:$B$32,2,0),VLOOKUP(VALUE(MID($A158, 11, 1)),'DO NOT DELETE THIS SHEET'!$A$1:$B$32,2,0))*32^4)+(IFERROR(VLOOKUP(MID($A158, 12, 1),'DO NOT DELETE THIS SHEET'!$A$1:$B$32,2,0),VLOOKUP(VALUE(MID($A158, 12, 1)),'DO NOT DELETE THIS SHEET'!$A$1:$B$32,2,0))*32^3)+(IFERROR(VLOOKUP(MID($A158, 13, 1),'DO NOT DELETE THIS SHEET'!$A$1:$B$32,2,0),VLOOKUP(VALUE(MID($A158, 13, 1)),'DO NOT DELETE THIS SHEET'!$A$1:$B$32,2,0))*32^2)+(IFERROR(VLOOKUP(MID($A158, 14, 1),'DO NOT DELETE THIS SHEET'!$A$1:$B$32,2,0),VLOOKUP(VALUE(MID($A158, 14, 1)),'DO NOT DELETE THIS SHEET'!$A$1:$B$32,2,0))*32)+(IFERROR(VLOOKUP(MID($A158, 15, 1),'DO NOT DELETE THIS SHEET'!$A$1:$B$32,2,0),VLOOKUP(VALUE(MID($A158, 15, 1)),'DO NOT DELETE THIS SHEET'!$A$1:$B$32,2,0)))</f>
        <v>#VALUE!</v>
      </c>
      <c r="I158" s="7" t="str">
        <f t="shared" si="23"/>
        <v/>
      </c>
      <c r="J158" s="15">
        <f>IF(K158="USMC",DATE(YEAR(DATE(1000,1,1)+(IF(IFERROR(VALUE(MID(MID(A158,84,4),1,1)),MID(MID(A158,84,4),1,1))=0,0,IFERROR(VLOOKUP(VALUE(MID(MID(A158,84,4),1,1)),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0)*POWER(32,0)))-1))-1900,MONTH(DATE(1000,1,1)+(IF(IFERROR(VALUE(MID(MID(A158,84,4),1,1)),MID(MID(A158,84,4),1,1))=0,0,IFERROR(VLOOKUP(VALUE(MID(MID(A158,84,4),1,1)),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0)*POWER(32,0)))-1)),DAY(DATE(1000,1,1)+(IF(IFERROR(VALUE(MID(MID(A158,84,4),1,1)),MID(MID(A158,84,4),1,1))=0,0,IFERROR(VLOOKUP(VALUE(MID(MID(A158,84,4),1,1)),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0)*POWER(32,0)))-1))),DATE(2999,1,1))</f>
        <v>401404</v>
      </c>
      <c r="K158" s="28" t="str">
        <f t="shared" si="24"/>
        <v>Other</v>
      </c>
    </row>
    <row r="159" spans="1:11" ht="12" customHeight="1">
      <c r="A159" s="7"/>
      <c r="B159" s="7" t="str">
        <f t="shared" si="18"/>
        <v>No Card</v>
      </c>
      <c r="C159" s="7" t="str">
        <f>IF(COUNTIF(MasterRoster!$F$5:$F$1001, H159)&gt;0, "Yes", "No")</f>
        <v>No</v>
      </c>
      <c r="D159" s="16" t="str">
        <f t="shared" ca="1" si="19"/>
        <v>Error</v>
      </c>
      <c r="E159" s="7" t="str">
        <f t="shared" si="20"/>
        <v/>
      </c>
      <c r="F159" s="7" t="str">
        <f t="shared" si="21"/>
        <v/>
      </c>
      <c r="G159" s="7" t="str">
        <f t="shared" si="22"/>
        <v>N/A</v>
      </c>
      <c r="H159" s="28" t="e">
        <f>(IFERROR(VLOOKUP(MID($A159,9,1),'DO NOT DELETE THIS SHEET'!$A$1:$B$32,2,0),VLOOKUP(VALUE(MID($A159,9,1)),'DO NOT DELETE THIS SHEET'!$A$1:$B$32,2,0))*32^6)+(IFERROR(VLOOKUP(MID($A159, 10, 1),'DO NOT DELETE THIS SHEET'!$A$1:$B$32,2,0),VLOOKUP(VALUE(MID($A159, 10, 1)),'DO NOT DELETE THIS SHEET'!$A$1:$B$32,2,0))*32^5)+(IFERROR(VLOOKUP(MID($A159, 11, 1),'DO NOT DELETE THIS SHEET'!$A$1:$B$32,2,0),VLOOKUP(VALUE(MID($A159, 11, 1)),'DO NOT DELETE THIS SHEET'!$A$1:$B$32,2,0))*32^4)+(IFERROR(VLOOKUP(MID($A159, 12, 1),'DO NOT DELETE THIS SHEET'!$A$1:$B$32,2,0),VLOOKUP(VALUE(MID($A159, 12, 1)),'DO NOT DELETE THIS SHEET'!$A$1:$B$32,2,0))*32^3)+(IFERROR(VLOOKUP(MID($A159, 13, 1),'DO NOT DELETE THIS SHEET'!$A$1:$B$32,2,0),VLOOKUP(VALUE(MID($A159, 13, 1)),'DO NOT DELETE THIS SHEET'!$A$1:$B$32,2,0))*32^2)+(IFERROR(VLOOKUP(MID($A159, 14, 1),'DO NOT DELETE THIS SHEET'!$A$1:$B$32,2,0),VLOOKUP(VALUE(MID($A159, 14, 1)),'DO NOT DELETE THIS SHEET'!$A$1:$B$32,2,0))*32)+(IFERROR(VLOOKUP(MID($A159, 15, 1),'DO NOT DELETE THIS SHEET'!$A$1:$B$32,2,0),VLOOKUP(VALUE(MID($A159, 15, 1)),'DO NOT DELETE THIS SHEET'!$A$1:$B$32,2,0)))</f>
        <v>#VALUE!</v>
      </c>
      <c r="I159" s="7" t="str">
        <f t="shared" si="23"/>
        <v/>
      </c>
      <c r="J159" s="15">
        <f>IF(K159="USMC",DATE(YEAR(DATE(1000,1,1)+(IF(IFERROR(VALUE(MID(MID(A159,84,4),1,1)),MID(MID(A159,84,4),1,1))=0,0,IFERROR(VLOOKUP(VALUE(MID(MID(A159,84,4),1,1)),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0)*POWER(32,0)))-1))-1900,MONTH(DATE(1000,1,1)+(IF(IFERROR(VALUE(MID(MID(A159,84,4),1,1)),MID(MID(A159,84,4),1,1))=0,0,IFERROR(VLOOKUP(VALUE(MID(MID(A159,84,4),1,1)),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0)*POWER(32,0)))-1)),DAY(DATE(1000,1,1)+(IF(IFERROR(VALUE(MID(MID(A159,84,4),1,1)),MID(MID(A159,84,4),1,1))=0,0,IFERROR(VLOOKUP(VALUE(MID(MID(A159,84,4),1,1)),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0)*POWER(32,0)))-1))),DATE(2999,1,1))</f>
        <v>401404</v>
      </c>
      <c r="K159" s="28" t="str">
        <f t="shared" si="24"/>
        <v>Other</v>
      </c>
    </row>
    <row r="160" spans="1:11" ht="12" customHeight="1">
      <c r="A160" s="7"/>
      <c r="B160" s="7" t="str">
        <f t="shared" si="18"/>
        <v>No Card</v>
      </c>
      <c r="C160" s="7" t="str">
        <f>IF(COUNTIF(MasterRoster!$F$5:$F$1001, H160)&gt;0, "Yes", "No")</f>
        <v>No</v>
      </c>
      <c r="D160" s="16" t="str">
        <f t="shared" ca="1" si="19"/>
        <v>Error</v>
      </c>
      <c r="E160" s="7" t="str">
        <f t="shared" si="20"/>
        <v/>
      </c>
      <c r="F160" s="7" t="str">
        <f t="shared" si="21"/>
        <v/>
      </c>
      <c r="G160" s="7" t="str">
        <f t="shared" si="22"/>
        <v>N/A</v>
      </c>
      <c r="H160" s="28" t="e">
        <f>(IFERROR(VLOOKUP(MID($A160,9,1),'DO NOT DELETE THIS SHEET'!$A$1:$B$32,2,0),VLOOKUP(VALUE(MID($A160,9,1)),'DO NOT DELETE THIS SHEET'!$A$1:$B$32,2,0))*32^6)+(IFERROR(VLOOKUP(MID($A160, 10, 1),'DO NOT DELETE THIS SHEET'!$A$1:$B$32,2,0),VLOOKUP(VALUE(MID($A160, 10, 1)),'DO NOT DELETE THIS SHEET'!$A$1:$B$32,2,0))*32^5)+(IFERROR(VLOOKUP(MID($A160, 11, 1),'DO NOT DELETE THIS SHEET'!$A$1:$B$32,2,0),VLOOKUP(VALUE(MID($A160, 11, 1)),'DO NOT DELETE THIS SHEET'!$A$1:$B$32,2,0))*32^4)+(IFERROR(VLOOKUP(MID($A160, 12, 1),'DO NOT DELETE THIS SHEET'!$A$1:$B$32,2,0),VLOOKUP(VALUE(MID($A160, 12, 1)),'DO NOT DELETE THIS SHEET'!$A$1:$B$32,2,0))*32^3)+(IFERROR(VLOOKUP(MID($A160, 13, 1),'DO NOT DELETE THIS SHEET'!$A$1:$B$32,2,0),VLOOKUP(VALUE(MID($A160, 13, 1)),'DO NOT DELETE THIS SHEET'!$A$1:$B$32,2,0))*32^2)+(IFERROR(VLOOKUP(MID($A160, 14, 1),'DO NOT DELETE THIS SHEET'!$A$1:$B$32,2,0),VLOOKUP(VALUE(MID($A160, 14, 1)),'DO NOT DELETE THIS SHEET'!$A$1:$B$32,2,0))*32)+(IFERROR(VLOOKUP(MID($A160, 15, 1),'DO NOT DELETE THIS SHEET'!$A$1:$B$32,2,0),VLOOKUP(VALUE(MID($A160, 15, 1)),'DO NOT DELETE THIS SHEET'!$A$1:$B$32,2,0)))</f>
        <v>#VALUE!</v>
      </c>
      <c r="I160" s="7" t="str">
        <f t="shared" si="23"/>
        <v/>
      </c>
      <c r="J160" s="15">
        <f>IF(K160="USMC",DATE(YEAR(DATE(1000,1,1)+(IF(IFERROR(VALUE(MID(MID(A160,84,4),1,1)),MID(MID(A160,84,4),1,1))=0,0,IFERROR(VLOOKUP(VALUE(MID(MID(A160,84,4),1,1)),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0)*POWER(32,0)))-1))-1900,MONTH(DATE(1000,1,1)+(IF(IFERROR(VALUE(MID(MID(A160,84,4),1,1)),MID(MID(A160,84,4),1,1))=0,0,IFERROR(VLOOKUP(VALUE(MID(MID(A160,84,4),1,1)),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0)*POWER(32,0)))-1)),DAY(DATE(1000,1,1)+(IF(IFERROR(VALUE(MID(MID(A160,84,4),1,1)),MID(MID(A160,84,4),1,1))=0,0,IFERROR(VLOOKUP(VALUE(MID(MID(A160,84,4),1,1)),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0)*POWER(32,0)))-1))),DATE(2999,1,1))</f>
        <v>401404</v>
      </c>
      <c r="K160" s="28" t="str">
        <f t="shared" si="24"/>
        <v>Other</v>
      </c>
    </row>
    <row r="161" spans="1:11" ht="12" customHeight="1">
      <c r="A161" s="7"/>
      <c r="B161" s="7" t="str">
        <f t="shared" si="18"/>
        <v>No Card</v>
      </c>
      <c r="C161" s="7" t="str">
        <f>IF(COUNTIF(MasterRoster!$F$5:$F$1001, H161)&gt;0, "Yes", "No")</f>
        <v>No</v>
      </c>
      <c r="D161" s="16" t="str">
        <f t="shared" ca="1" si="19"/>
        <v>Error</v>
      </c>
      <c r="E161" s="7" t="str">
        <f t="shared" si="20"/>
        <v/>
      </c>
      <c r="F161" s="7" t="str">
        <f t="shared" si="21"/>
        <v/>
      </c>
      <c r="G161" s="7" t="str">
        <f t="shared" si="22"/>
        <v>N/A</v>
      </c>
      <c r="H161" s="28" t="e">
        <f>(IFERROR(VLOOKUP(MID($A161,9,1),'DO NOT DELETE THIS SHEET'!$A$1:$B$32,2,0),VLOOKUP(VALUE(MID($A161,9,1)),'DO NOT DELETE THIS SHEET'!$A$1:$B$32,2,0))*32^6)+(IFERROR(VLOOKUP(MID($A161, 10, 1),'DO NOT DELETE THIS SHEET'!$A$1:$B$32,2,0),VLOOKUP(VALUE(MID($A161, 10, 1)),'DO NOT DELETE THIS SHEET'!$A$1:$B$32,2,0))*32^5)+(IFERROR(VLOOKUP(MID($A161, 11, 1),'DO NOT DELETE THIS SHEET'!$A$1:$B$32,2,0),VLOOKUP(VALUE(MID($A161, 11, 1)),'DO NOT DELETE THIS SHEET'!$A$1:$B$32,2,0))*32^4)+(IFERROR(VLOOKUP(MID($A161, 12, 1),'DO NOT DELETE THIS SHEET'!$A$1:$B$32,2,0),VLOOKUP(VALUE(MID($A161, 12, 1)),'DO NOT DELETE THIS SHEET'!$A$1:$B$32,2,0))*32^3)+(IFERROR(VLOOKUP(MID($A161, 13, 1),'DO NOT DELETE THIS SHEET'!$A$1:$B$32,2,0),VLOOKUP(VALUE(MID($A161, 13, 1)),'DO NOT DELETE THIS SHEET'!$A$1:$B$32,2,0))*32^2)+(IFERROR(VLOOKUP(MID($A161, 14, 1),'DO NOT DELETE THIS SHEET'!$A$1:$B$32,2,0),VLOOKUP(VALUE(MID($A161, 14, 1)),'DO NOT DELETE THIS SHEET'!$A$1:$B$32,2,0))*32)+(IFERROR(VLOOKUP(MID($A161, 15, 1),'DO NOT DELETE THIS SHEET'!$A$1:$B$32,2,0),VLOOKUP(VALUE(MID($A161, 15, 1)),'DO NOT DELETE THIS SHEET'!$A$1:$B$32,2,0)))</f>
        <v>#VALUE!</v>
      </c>
      <c r="I161" s="7" t="str">
        <f t="shared" si="23"/>
        <v/>
      </c>
      <c r="J161" s="15">
        <f>IF(K161="USMC",DATE(YEAR(DATE(1000,1,1)+(IF(IFERROR(VALUE(MID(MID(A161,84,4),1,1)),MID(MID(A161,84,4),1,1))=0,0,IFERROR(VLOOKUP(VALUE(MID(MID(A161,84,4),1,1)),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0)*POWER(32,0)))-1))-1900,MONTH(DATE(1000,1,1)+(IF(IFERROR(VALUE(MID(MID(A161,84,4),1,1)),MID(MID(A161,84,4),1,1))=0,0,IFERROR(VLOOKUP(VALUE(MID(MID(A161,84,4),1,1)),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0)*POWER(32,0)))-1)),DAY(DATE(1000,1,1)+(IF(IFERROR(VALUE(MID(MID(A161,84,4),1,1)),MID(MID(A161,84,4),1,1))=0,0,IFERROR(VLOOKUP(VALUE(MID(MID(A161,84,4),1,1)),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0)*POWER(32,0)))-1))),DATE(2999,1,1))</f>
        <v>401404</v>
      </c>
      <c r="K161" s="28" t="str">
        <f t="shared" si="24"/>
        <v>Other</v>
      </c>
    </row>
    <row r="162" spans="1:11" ht="12" customHeight="1">
      <c r="A162" s="7"/>
      <c r="B162" s="7" t="str">
        <f t="shared" si="18"/>
        <v>No Card</v>
      </c>
      <c r="C162" s="7" t="str">
        <f>IF(COUNTIF(MasterRoster!$F$5:$F$1001, H162)&gt;0, "Yes", "No")</f>
        <v>No</v>
      </c>
      <c r="D162" s="16" t="str">
        <f t="shared" ca="1" si="19"/>
        <v>Error</v>
      </c>
      <c r="E162" s="7" t="str">
        <f t="shared" si="20"/>
        <v/>
      </c>
      <c r="F162" s="7" t="str">
        <f t="shared" si="21"/>
        <v/>
      </c>
      <c r="G162" s="7" t="str">
        <f t="shared" si="22"/>
        <v>N/A</v>
      </c>
      <c r="H162" s="28" t="e">
        <f>(IFERROR(VLOOKUP(MID($A162,9,1),'DO NOT DELETE THIS SHEET'!$A$1:$B$32,2,0),VLOOKUP(VALUE(MID($A162,9,1)),'DO NOT DELETE THIS SHEET'!$A$1:$B$32,2,0))*32^6)+(IFERROR(VLOOKUP(MID($A162, 10, 1),'DO NOT DELETE THIS SHEET'!$A$1:$B$32,2,0),VLOOKUP(VALUE(MID($A162, 10, 1)),'DO NOT DELETE THIS SHEET'!$A$1:$B$32,2,0))*32^5)+(IFERROR(VLOOKUP(MID($A162, 11, 1),'DO NOT DELETE THIS SHEET'!$A$1:$B$32,2,0),VLOOKUP(VALUE(MID($A162, 11, 1)),'DO NOT DELETE THIS SHEET'!$A$1:$B$32,2,0))*32^4)+(IFERROR(VLOOKUP(MID($A162, 12, 1),'DO NOT DELETE THIS SHEET'!$A$1:$B$32,2,0),VLOOKUP(VALUE(MID($A162, 12, 1)),'DO NOT DELETE THIS SHEET'!$A$1:$B$32,2,0))*32^3)+(IFERROR(VLOOKUP(MID($A162, 13, 1),'DO NOT DELETE THIS SHEET'!$A$1:$B$32,2,0),VLOOKUP(VALUE(MID($A162, 13, 1)),'DO NOT DELETE THIS SHEET'!$A$1:$B$32,2,0))*32^2)+(IFERROR(VLOOKUP(MID($A162, 14, 1),'DO NOT DELETE THIS SHEET'!$A$1:$B$32,2,0),VLOOKUP(VALUE(MID($A162, 14, 1)),'DO NOT DELETE THIS SHEET'!$A$1:$B$32,2,0))*32)+(IFERROR(VLOOKUP(MID($A162, 15, 1),'DO NOT DELETE THIS SHEET'!$A$1:$B$32,2,0),VLOOKUP(VALUE(MID($A162, 15, 1)),'DO NOT DELETE THIS SHEET'!$A$1:$B$32,2,0)))</f>
        <v>#VALUE!</v>
      </c>
      <c r="I162" s="7" t="str">
        <f t="shared" si="23"/>
        <v/>
      </c>
      <c r="J162" s="15">
        <f>IF(K162="USMC",DATE(YEAR(DATE(1000,1,1)+(IF(IFERROR(VALUE(MID(MID(A162,84,4),1,1)),MID(MID(A162,84,4),1,1))=0,0,IFERROR(VLOOKUP(VALUE(MID(MID(A162,84,4),1,1)),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0)*POWER(32,0)))-1))-1900,MONTH(DATE(1000,1,1)+(IF(IFERROR(VALUE(MID(MID(A162,84,4),1,1)),MID(MID(A162,84,4),1,1))=0,0,IFERROR(VLOOKUP(VALUE(MID(MID(A162,84,4),1,1)),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0)*POWER(32,0)))-1)),DAY(DATE(1000,1,1)+(IF(IFERROR(VALUE(MID(MID(A162,84,4),1,1)),MID(MID(A162,84,4),1,1))=0,0,IFERROR(VLOOKUP(VALUE(MID(MID(A162,84,4),1,1)),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0)*POWER(32,0)))-1))),DATE(2999,1,1))</f>
        <v>401404</v>
      </c>
      <c r="K162" s="28" t="str">
        <f t="shared" si="24"/>
        <v>Other</v>
      </c>
    </row>
    <row r="163" spans="1:11" ht="12" customHeight="1">
      <c r="A163" s="7"/>
      <c r="B163" s="7" t="str">
        <f t="shared" si="18"/>
        <v>No Card</v>
      </c>
      <c r="C163" s="7" t="str">
        <f>IF(COUNTIF(MasterRoster!$F$5:$F$1001, H163)&gt;0, "Yes", "No")</f>
        <v>No</v>
      </c>
      <c r="D163" s="16" t="str">
        <f t="shared" ca="1" si="19"/>
        <v>Error</v>
      </c>
      <c r="E163" s="7" t="str">
        <f t="shared" si="20"/>
        <v/>
      </c>
      <c r="F163" s="7" t="str">
        <f t="shared" si="21"/>
        <v/>
      </c>
      <c r="G163" s="7" t="str">
        <f t="shared" si="22"/>
        <v>N/A</v>
      </c>
      <c r="H163" s="28" t="e">
        <f>(IFERROR(VLOOKUP(MID($A163,9,1),'DO NOT DELETE THIS SHEET'!$A$1:$B$32,2,0),VLOOKUP(VALUE(MID($A163,9,1)),'DO NOT DELETE THIS SHEET'!$A$1:$B$32,2,0))*32^6)+(IFERROR(VLOOKUP(MID($A163, 10, 1),'DO NOT DELETE THIS SHEET'!$A$1:$B$32,2,0),VLOOKUP(VALUE(MID($A163, 10, 1)),'DO NOT DELETE THIS SHEET'!$A$1:$B$32,2,0))*32^5)+(IFERROR(VLOOKUP(MID($A163, 11, 1),'DO NOT DELETE THIS SHEET'!$A$1:$B$32,2,0),VLOOKUP(VALUE(MID($A163, 11, 1)),'DO NOT DELETE THIS SHEET'!$A$1:$B$32,2,0))*32^4)+(IFERROR(VLOOKUP(MID($A163, 12, 1),'DO NOT DELETE THIS SHEET'!$A$1:$B$32,2,0),VLOOKUP(VALUE(MID($A163, 12, 1)),'DO NOT DELETE THIS SHEET'!$A$1:$B$32,2,0))*32^3)+(IFERROR(VLOOKUP(MID($A163, 13, 1),'DO NOT DELETE THIS SHEET'!$A$1:$B$32,2,0),VLOOKUP(VALUE(MID($A163, 13, 1)),'DO NOT DELETE THIS SHEET'!$A$1:$B$32,2,0))*32^2)+(IFERROR(VLOOKUP(MID($A163, 14, 1),'DO NOT DELETE THIS SHEET'!$A$1:$B$32,2,0),VLOOKUP(VALUE(MID($A163, 14, 1)),'DO NOT DELETE THIS SHEET'!$A$1:$B$32,2,0))*32)+(IFERROR(VLOOKUP(MID($A163, 15, 1),'DO NOT DELETE THIS SHEET'!$A$1:$B$32,2,0),VLOOKUP(VALUE(MID($A163, 15, 1)),'DO NOT DELETE THIS SHEET'!$A$1:$B$32,2,0)))</f>
        <v>#VALUE!</v>
      </c>
      <c r="I163" s="7" t="str">
        <f t="shared" si="23"/>
        <v/>
      </c>
      <c r="J163" s="15">
        <f>IF(K163="USMC",DATE(YEAR(DATE(1000,1,1)+(IF(IFERROR(VALUE(MID(MID(A163,84,4),1,1)),MID(MID(A163,84,4),1,1))=0,0,IFERROR(VLOOKUP(VALUE(MID(MID(A163,84,4),1,1)),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0)*POWER(32,0)))-1))-1900,MONTH(DATE(1000,1,1)+(IF(IFERROR(VALUE(MID(MID(A163,84,4),1,1)),MID(MID(A163,84,4),1,1))=0,0,IFERROR(VLOOKUP(VALUE(MID(MID(A163,84,4),1,1)),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0)*POWER(32,0)))-1)),DAY(DATE(1000,1,1)+(IF(IFERROR(VALUE(MID(MID(A163,84,4),1,1)),MID(MID(A163,84,4),1,1))=0,0,IFERROR(VLOOKUP(VALUE(MID(MID(A163,84,4),1,1)),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0)*POWER(32,0)))-1))),DATE(2999,1,1))</f>
        <v>401404</v>
      </c>
      <c r="K163" s="28" t="str">
        <f t="shared" si="24"/>
        <v>Other</v>
      </c>
    </row>
    <row r="164" spans="1:11" ht="12" customHeight="1">
      <c r="A164" s="7"/>
      <c r="B164" s="7" t="str">
        <f t="shared" si="18"/>
        <v>No Card</v>
      </c>
      <c r="C164" s="7" t="str">
        <f>IF(COUNTIF(MasterRoster!$F$5:$F$1001, H164)&gt;0, "Yes", "No")</f>
        <v>No</v>
      </c>
      <c r="D164" s="16" t="str">
        <f t="shared" ca="1" si="19"/>
        <v>Error</v>
      </c>
      <c r="E164" s="7" t="str">
        <f t="shared" si="20"/>
        <v/>
      </c>
      <c r="F164" s="7" t="str">
        <f t="shared" si="21"/>
        <v/>
      </c>
      <c r="G164" s="7" t="str">
        <f t="shared" si="22"/>
        <v>N/A</v>
      </c>
      <c r="H164" s="28" t="e">
        <f>(IFERROR(VLOOKUP(MID($A164,9,1),'DO NOT DELETE THIS SHEET'!$A$1:$B$32,2,0),VLOOKUP(VALUE(MID($A164,9,1)),'DO NOT DELETE THIS SHEET'!$A$1:$B$32,2,0))*32^6)+(IFERROR(VLOOKUP(MID($A164, 10, 1),'DO NOT DELETE THIS SHEET'!$A$1:$B$32,2,0),VLOOKUP(VALUE(MID($A164, 10, 1)),'DO NOT DELETE THIS SHEET'!$A$1:$B$32,2,0))*32^5)+(IFERROR(VLOOKUP(MID($A164, 11, 1),'DO NOT DELETE THIS SHEET'!$A$1:$B$32,2,0),VLOOKUP(VALUE(MID($A164, 11, 1)),'DO NOT DELETE THIS SHEET'!$A$1:$B$32,2,0))*32^4)+(IFERROR(VLOOKUP(MID($A164, 12, 1),'DO NOT DELETE THIS SHEET'!$A$1:$B$32,2,0),VLOOKUP(VALUE(MID($A164, 12, 1)),'DO NOT DELETE THIS SHEET'!$A$1:$B$32,2,0))*32^3)+(IFERROR(VLOOKUP(MID($A164, 13, 1),'DO NOT DELETE THIS SHEET'!$A$1:$B$32,2,0),VLOOKUP(VALUE(MID($A164, 13, 1)),'DO NOT DELETE THIS SHEET'!$A$1:$B$32,2,0))*32^2)+(IFERROR(VLOOKUP(MID($A164, 14, 1),'DO NOT DELETE THIS SHEET'!$A$1:$B$32,2,0),VLOOKUP(VALUE(MID($A164, 14, 1)),'DO NOT DELETE THIS SHEET'!$A$1:$B$32,2,0))*32)+(IFERROR(VLOOKUP(MID($A164, 15, 1),'DO NOT DELETE THIS SHEET'!$A$1:$B$32,2,0),VLOOKUP(VALUE(MID($A164, 15, 1)),'DO NOT DELETE THIS SHEET'!$A$1:$B$32,2,0)))</f>
        <v>#VALUE!</v>
      </c>
      <c r="I164" s="7" t="str">
        <f t="shared" si="23"/>
        <v/>
      </c>
      <c r="J164" s="15">
        <f>IF(K164="USMC",DATE(YEAR(DATE(1000,1,1)+(IF(IFERROR(VALUE(MID(MID(A164,84,4),1,1)),MID(MID(A164,84,4),1,1))=0,0,IFERROR(VLOOKUP(VALUE(MID(MID(A164,84,4),1,1)),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0)*POWER(32,0)))-1))-1900,MONTH(DATE(1000,1,1)+(IF(IFERROR(VALUE(MID(MID(A164,84,4),1,1)),MID(MID(A164,84,4),1,1))=0,0,IFERROR(VLOOKUP(VALUE(MID(MID(A164,84,4),1,1)),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0)*POWER(32,0)))-1)),DAY(DATE(1000,1,1)+(IF(IFERROR(VALUE(MID(MID(A164,84,4),1,1)),MID(MID(A164,84,4),1,1))=0,0,IFERROR(VLOOKUP(VALUE(MID(MID(A164,84,4),1,1)),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0)*POWER(32,0)))-1))),DATE(2999,1,1))</f>
        <v>401404</v>
      </c>
      <c r="K164" s="28" t="str">
        <f t="shared" si="24"/>
        <v>Other</v>
      </c>
    </row>
    <row r="165" spans="1:11" ht="12" customHeight="1">
      <c r="A165" s="7"/>
      <c r="B165" s="7" t="str">
        <f t="shared" si="18"/>
        <v>No Card</v>
      </c>
      <c r="C165" s="7" t="str">
        <f>IF(COUNTIF(MasterRoster!$F$5:$F$1001, H165)&gt;0, "Yes", "No")</f>
        <v>No</v>
      </c>
      <c r="D165" s="16" t="str">
        <f t="shared" ca="1" si="19"/>
        <v>Error</v>
      </c>
      <c r="E165" s="7" t="str">
        <f t="shared" si="20"/>
        <v/>
      </c>
      <c r="F165" s="7" t="str">
        <f t="shared" si="21"/>
        <v/>
      </c>
      <c r="G165" s="7" t="str">
        <f t="shared" si="22"/>
        <v>N/A</v>
      </c>
      <c r="H165" s="28" t="e">
        <f>(IFERROR(VLOOKUP(MID($A165,9,1),'DO NOT DELETE THIS SHEET'!$A$1:$B$32,2,0),VLOOKUP(VALUE(MID($A165,9,1)),'DO NOT DELETE THIS SHEET'!$A$1:$B$32,2,0))*32^6)+(IFERROR(VLOOKUP(MID($A165, 10, 1),'DO NOT DELETE THIS SHEET'!$A$1:$B$32,2,0),VLOOKUP(VALUE(MID($A165, 10, 1)),'DO NOT DELETE THIS SHEET'!$A$1:$B$32,2,0))*32^5)+(IFERROR(VLOOKUP(MID($A165, 11, 1),'DO NOT DELETE THIS SHEET'!$A$1:$B$32,2,0),VLOOKUP(VALUE(MID($A165, 11, 1)),'DO NOT DELETE THIS SHEET'!$A$1:$B$32,2,0))*32^4)+(IFERROR(VLOOKUP(MID($A165, 12, 1),'DO NOT DELETE THIS SHEET'!$A$1:$B$32,2,0),VLOOKUP(VALUE(MID($A165, 12, 1)),'DO NOT DELETE THIS SHEET'!$A$1:$B$32,2,0))*32^3)+(IFERROR(VLOOKUP(MID($A165, 13, 1),'DO NOT DELETE THIS SHEET'!$A$1:$B$32,2,0),VLOOKUP(VALUE(MID($A165, 13, 1)),'DO NOT DELETE THIS SHEET'!$A$1:$B$32,2,0))*32^2)+(IFERROR(VLOOKUP(MID($A165, 14, 1),'DO NOT DELETE THIS SHEET'!$A$1:$B$32,2,0),VLOOKUP(VALUE(MID($A165, 14, 1)),'DO NOT DELETE THIS SHEET'!$A$1:$B$32,2,0))*32)+(IFERROR(VLOOKUP(MID($A165, 15, 1),'DO NOT DELETE THIS SHEET'!$A$1:$B$32,2,0),VLOOKUP(VALUE(MID($A165, 15, 1)),'DO NOT DELETE THIS SHEET'!$A$1:$B$32,2,0)))</f>
        <v>#VALUE!</v>
      </c>
      <c r="I165" s="7" t="str">
        <f t="shared" si="23"/>
        <v/>
      </c>
      <c r="J165" s="15">
        <f>IF(K165="USMC",DATE(YEAR(DATE(1000,1,1)+(IF(IFERROR(VALUE(MID(MID(A165,84,4),1,1)),MID(MID(A165,84,4),1,1))=0,0,IFERROR(VLOOKUP(VALUE(MID(MID(A165,84,4),1,1)),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0)*POWER(32,0)))-1))-1900,MONTH(DATE(1000,1,1)+(IF(IFERROR(VALUE(MID(MID(A165,84,4),1,1)),MID(MID(A165,84,4),1,1))=0,0,IFERROR(VLOOKUP(VALUE(MID(MID(A165,84,4),1,1)),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0)*POWER(32,0)))-1)),DAY(DATE(1000,1,1)+(IF(IFERROR(VALUE(MID(MID(A165,84,4),1,1)),MID(MID(A165,84,4),1,1))=0,0,IFERROR(VLOOKUP(VALUE(MID(MID(A165,84,4),1,1)),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0)*POWER(32,0)))-1))),DATE(2999,1,1))</f>
        <v>401404</v>
      </c>
      <c r="K165" s="28" t="str">
        <f t="shared" si="24"/>
        <v>Other</v>
      </c>
    </row>
    <row r="166" spans="1:11" ht="12" customHeight="1">
      <c r="A166" s="7"/>
      <c r="B166" s="7" t="str">
        <f t="shared" si="18"/>
        <v>No Card</v>
      </c>
      <c r="C166" s="7" t="str">
        <f>IF(COUNTIF(MasterRoster!$F$5:$F$1001, H166)&gt;0, "Yes", "No")</f>
        <v>No</v>
      </c>
      <c r="D166" s="16" t="str">
        <f t="shared" ca="1" si="19"/>
        <v>Error</v>
      </c>
      <c r="E166" s="7" t="str">
        <f t="shared" si="20"/>
        <v/>
      </c>
      <c r="F166" s="7" t="str">
        <f t="shared" si="21"/>
        <v/>
      </c>
      <c r="G166" s="7" t="str">
        <f t="shared" si="22"/>
        <v>N/A</v>
      </c>
      <c r="H166" s="28" t="e">
        <f>(IFERROR(VLOOKUP(MID($A166,9,1),'DO NOT DELETE THIS SHEET'!$A$1:$B$32,2,0),VLOOKUP(VALUE(MID($A166,9,1)),'DO NOT DELETE THIS SHEET'!$A$1:$B$32,2,0))*32^6)+(IFERROR(VLOOKUP(MID($A166, 10, 1),'DO NOT DELETE THIS SHEET'!$A$1:$B$32,2,0),VLOOKUP(VALUE(MID($A166, 10, 1)),'DO NOT DELETE THIS SHEET'!$A$1:$B$32,2,0))*32^5)+(IFERROR(VLOOKUP(MID($A166, 11, 1),'DO NOT DELETE THIS SHEET'!$A$1:$B$32,2,0),VLOOKUP(VALUE(MID($A166, 11, 1)),'DO NOT DELETE THIS SHEET'!$A$1:$B$32,2,0))*32^4)+(IFERROR(VLOOKUP(MID($A166, 12, 1),'DO NOT DELETE THIS SHEET'!$A$1:$B$32,2,0),VLOOKUP(VALUE(MID($A166, 12, 1)),'DO NOT DELETE THIS SHEET'!$A$1:$B$32,2,0))*32^3)+(IFERROR(VLOOKUP(MID($A166, 13, 1),'DO NOT DELETE THIS SHEET'!$A$1:$B$32,2,0),VLOOKUP(VALUE(MID($A166, 13, 1)),'DO NOT DELETE THIS SHEET'!$A$1:$B$32,2,0))*32^2)+(IFERROR(VLOOKUP(MID($A166, 14, 1),'DO NOT DELETE THIS SHEET'!$A$1:$B$32,2,0),VLOOKUP(VALUE(MID($A166, 14, 1)),'DO NOT DELETE THIS SHEET'!$A$1:$B$32,2,0))*32)+(IFERROR(VLOOKUP(MID($A166, 15, 1),'DO NOT DELETE THIS SHEET'!$A$1:$B$32,2,0),VLOOKUP(VALUE(MID($A166, 15, 1)),'DO NOT DELETE THIS SHEET'!$A$1:$B$32,2,0)))</f>
        <v>#VALUE!</v>
      </c>
      <c r="I166" s="7" t="str">
        <f t="shared" si="23"/>
        <v/>
      </c>
      <c r="J166" s="15">
        <f>IF(K166="USMC",DATE(YEAR(DATE(1000,1,1)+(IF(IFERROR(VALUE(MID(MID(A166,84,4),1,1)),MID(MID(A166,84,4),1,1))=0,0,IFERROR(VLOOKUP(VALUE(MID(MID(A166,84,4),1,1)),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0)*POWER(32,0)))-1))-1900,MONTH(DATE(1000,1,1)+(IF(IFERROR(VALUE(MID(MID(A166,84,4),1,1)),MID(MID(A166,84,4),1,1))=0,0,IFERROR(VLOOKUP(VALUE(MID(MID(A166,84,4),1,1)),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0)*POWER(32,0)))-1)),DAY(DATE(1000,1,1)+(IF(IFERROR(VALUE(MID(MID(A166,84,4),1,1)),MID(MID(A166,84,4),1,1))=0,0,IFERROR(VLOOKUP(VALUE(MID(MID(A166,84,4),1,1)),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0)*POWER(32,0)))-1))),DATE(2999,1,1))</f>
        <v>401404</v>
      </c>
      <c r="K166" s="28" t="str">
        <f t="shared" si="24"/>
        <v>Other</v>
      </c>
    </row>
    <row r="167" spans="1:11" ht="12" customHeight="1">
      <c r="A167" s="7"/>
      <c r="B167" s="7" t="str">
        <f t="shared" si="18"/>
        <v>No Card</v>
      </c>
      <c r="C167" s="7" t="str">
        <f>IF(COUNTIF(MasterRoster!$F$5:$F$1001, H167)&gt;0, "Yes", "No")</f>
        <v>No</v>
      </c>
      <c r="D167" s="16" t="str">
        <f t="shared" ca="1" si="19"/>
        <v>Error</v>
      </c>
      <c r="E167" s="7" t="str">
        <f t="shared" si="20"/>
        <v/>
      </c>
      <c r="F167" s="7" t="str">
        <f t="shared" si="21"/>
        <v/>
      </c>
      <c r="G167" s="7" t="str">
        <f t="shared" si="22"/>
        <v>N/A</v>
      </c>
      <c r="H167" s="28" t="e">
        <f>(IFERROR(VLOOKUP(MID($A167,9,1),'DO NOT DELETE THIS SHEET'!$A$1:$B$32,2,0),VLOOKUP(VALUE(MID($A167,9,1)),'DO NOT DELETE THIS SHEET'!$A$1:$B$32,2,0))*32^6)+(IFERROR(VLOOKUP(MID($A167, 10, 1),'DO NOT DELETE THIS SHEET'!$A$1:$B$32,2,0),VLOOKUP(VALUE(MID($A167, 10, 1)),'DO NOT DELETE THIS SHEET'!$A$1:$B$32,2,0))*32^5)+(IFERROR(VLOOKUP(MID($A167, 11, 1),'DO NOT DELETE THIS SHEET'!$A$1:$B$32,2,0),VLOOKUP(VALUE(MID($A167, 11, 1)),'DO NOT DELETE THIS SHEET'!$A$1:$B$32,2,0))*32^4)+(IFERROR(VLOOKUP(MID($A167, 12, 1),'DO NOT DELETE THIS SHEET'!$A$1:$B$32,2,0),VLOOKUP(VALUE(MID($A167, 12, 1)),'DO NOT DELETE THIS SHEET'!$A$1:$B$32,2,0))*32^3)+(IFERROR(VLOOKUP(MID($A167, 13, 1),'DO NOT DELETE THIS SHEET'!$A$1:$B$32,2,0),VLOOKUP(VALUE(MID($A167, 13, 1)),'DO NOT DELETE THIS SHEET'!$A$1:$B$32,2,0))*32^2)+(IFERROR(VLOOKUP(MID($A167, 14, 1),'DO NOT DELETE THIS SHEET'!$A$1:$B$32,2,0),VLOOKUP(VALUE(MID($A167, 14, 1)),'DO NOT DELETE THIS SHEET'!$A$1:$B$32,2,0))*32)+(IFERROR(VLOOKUP(MID($A167, 15, 1),'DO NOT DELETE THIS SHEET'!$A$1:$B$32,2,0),VLOOKUP(VALUE(MID($A167, 15, 1)),'DO NOT DELETE THIS SHEET'!$A$1:$B$32,2,0)))</f>
        <v>#VALUE!</v>
      </c>
      <c r="I167" s="7" t="str">
        <f t="shared" si="23"/>
        <v/>
      </c>
      <c r="J167" s="15">
        <f>IF(K167="USMC",DATE(YEAR(DATE(1000,1,1)+(IF(IFERROR(VALUE(MID(MID(A167,84,4),1,1)),MID(MID(A167,84,4),1,1))=0,0,IFERROR(VLOOKUP(VALUE(MID(MID(A167,84,4),1,1)),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0)*POWER(32,0)))-1))-1900,MONTH(DATE(1000,1,1)+(IF(IFERROR(VALUE(MID(MID(A167,84,4),1,1)),MID(MID(A167,84,4),1,1))=0,0,IFERROR(VLOOKUP(VALUE(MID(MID(A167,84,4),1,1)),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0)*POWER(32,0)))-1)),DAY(DATE(1000,1,1)+(IF(IFERROR(VALUE(MID(MID(A167,84,4),1,1)),MID(MID(A167,84,4),1,1))=0,0,IFERROR(VLOOKUP(VALUE(MID(MID(A167,84,4),1,1)),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0)*POWER(32,0)))-1))),DATE(2999,1,1))</f>
        <v>401404</v>
      </c>
      <c r="K167" s="28" t="str">
        <f t="shared" si="24"/>
        <v>Other</v>
      </c>
    </row>
    <row r="168" spans="1:11" ht="12" customHeight="1">
      <c r="A168" s="7"/>
      <c r="B168" s="7" t="str">
        <f t="shared" si="18"/>
        <v>No Card</v>
      </c>
      <c r="C168" s="7" t="str">
        <f>IF(COUNTIF(MasterRoster!$F$5:$F$1001, H168)&gt;0, "Yes", "No")</f>
        <v>No</v>
      </c>
      <c r="D168" s="16" t="str">
        <f t="shared" ca="1" si="19"/>
        <v>Error</v>
      </c>
      <c r="E168" s="7" t="str">
        <f t="shared" si="20"/>
        <v/>
      </c>
      <c r="F168" s="7" t="str">
        <f t="shared" si="21"/>
        <v/>
      </c>
      <c r="G168" s="7" t="str">
        <f t="shared" si="22"/>
        <v>N/A</v>
      </c>
      <c r="H168" s="28" t="e">
        <f>(IFERROR(VLOOKUP(MID($A168,9,1),'DO NOT DELETE THIS SHEET'!$A$1:$B$32,2,0),VLOOKUP(VALUE(MID($A168,9,1)),'DO NOT DELETE THIS SHEET'!$A$1:$B$32,2,0))*32^6)+(IFERROR(VLOOKUP(MID($A168, 10, 1),'DO NOT DELETE THIS SHEET'!$A$1:$B$32,2,0),VLOOKUP(VALUE(MID($A168, 10, 1)),'DO NOT DELETE THIS SHEET'!$A$1:$B$32,2,0))*32^5)+(IFERROR(VLOOKUP(MID($A168, 11, 1),'DO NOT DELETE THIS SHEET'!$A$1:$B$32,2,0),VLOOKUP(VALUE(MID($A168, 11, 1)),'DO NOT DELETE THIS SHEET'!$A$1:$B$32,2,0))*32^4)+(IFERROR(VLOOKUP(MID($A168, 12, 1),'DO NOT DELETE THIS SHEET'!$A$1:$B$32,2,0),VLOOKUP(VALUE(MID($A168, 12, 1)),'DO NOT DELETE THIS SHEET'!$A$1:$B$32,2,0))*32^3)+(IFERROR(VLOOKUP(MID($A168, 13, 1),'DO NOT DELETE THIS SHEET'!$A$1:$B$32,2,0),VLOOKUP(VALUE(MID($A168, 13, 1)),'DO NOT DELETE THIS SHEET'!$A$1:$B$32,2,0))*32^2)+(IFERROR(VLOOKUP(MID($A168, 14, 1),'DO NOT DELETE THIS SHEET'!$A$1:$B$32,2,0),VLOOKUP(VALUE(MID($A168, 14, 1)),'DO NOT DELETE THIS SHEET'!$A$1:$B$32,2,0))*32)+(IFERROR(VLOOKUP(MID($A168, 15, 1),'DO NOT DELETE THIS SHEET'!$A$1:$B$32,2,0),VLOOKUP(VALUE(MID($A168, 15, 1)),'DO NOT DELETE THIS SHEET'!$A$1:$B$32,2,0)))</f>
        <v>#VALUE!</v>
      </c>
      <c r="I168" s="7" t="str">
        <f t="shared" si="23"/>
        <v/>
      </c>
      <c r="J168" s="15">
        <f>IF(K168="USMC",DATE(YEAR(DATE(1000,1,1)+(IF(IFERROR(VALUE(MID(MID(A168,84,4),1,1)),MID(MID(A168,84,4),1,1))=0,0,IFERROR(VLOOKUP(VALUE(MID(MID(A168,84,4),1,1)),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0)*POWER(32,0)))-1))-1900,MONTH(DATE(1000,1,1)+(IF(IFERROR(VALUE(MID(MID(A168,84,4),1,1)),MID(MID(A168,84,4),1,1))=0,0,IFERROR(VLOOKUP(VALUE(MID(MID(A168,84,4),1,1)),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0)*POWER(32,0)))-1)),DAY(DATE(1000,1,1)+(IF(IFERROR(VALUE(MID(MID(A168,84,4),1,1)),MID(MID(A168,84,4),1,1))=0,0,IFERROR(VLOOKUP(VALUE(MID(MID(A168,84,4),1,1)),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0)*POWER(32,0)))-1))),DATE(2999,1,1))</f>
        <v>401404</v>
      </c>
      <c r="K168" s="28" t="str">
        <f t="shared" si="24"/>
        <v>Other</v>
      </c>
    </row>
    <row r="169" spans="1:11" ht="12" customHeight="1">
      <c r="A169" s="7"/>
      <c r="B169" s="7" t="str">
        <f t="shared" si="18"/>
        <v>No Card</v>
      </c>
      <c r="C169" s="7" t="str">
        <f>IF(COUNTIF(MasterRoster!$F$5:$F$1001, H169)&gt;0, "Yes", "No")</f>
        <v>No</v>
      </c>
      <c r="D169" s="16" t="str">
        <f t="shared" ca="1" si="19"/>
        <v>Error</v>
      </c>
      <c r="E169" s="7" t="str">
        <f t="shared" si="20"/>
        <v/>
      </c>
      <c r="F169" s="7" t="str">
        <f t="shared" si="21"/>
        <v/>
      </c>
      <c r="G169" s="7" t="str">
        <f t="shared" si="22"/>
        <v>N/A</v>
      </c>
      <c r="H169" s="28" t="e">
        <f>(IFERROR(VLOOKUP(MID($A169,9,1),'DO NOT DELETE THIS SHEET'!$A$1:$B$32,2,0),VLOOKUP(VALUE(MID($A169,9,1)),'DO NOT DELETE THIS SHEET'!$A$1:$B$32,2,0))*32^6)+(IFERROR(VLOOKUP(MID($A169, 10, 1),'DO NOT DELETE THIS SHEET'!$A$1:$B$32,2,0),VLOOKUP(VALUE(MID($A169, 10, 1)),'DO NOT DELETE THIS SHEET'!$A$1:$B$32,2,0))*32^5)+(IFERROR(VLOOKUP(MID($A169, 11, 1),'DO NOT DELETE THIS SHEET'!$A$1:$B$32,2,0),VLOOKUP(VALUE(MID($A169, 11, 1)),'DO NOT DELETE THIS SHEET'!$A$1:$B$32,2,0))*32^4)+(IFERROR(VLOOKUP(MID($A169, 12, 1),'DO NOT DELETE THIS SHEET'!$A$1:$B$32,2,0),VLOOKUP(VALUE(MID($A169, 12, 1)),'DO NOT DELETE THIS SHEET'!$A$1:$B$32,2,0))*32^3)+(IFERROR(VLOOKUP(MID($A169, 13, 1),'DO NOT DELETE THIS SHEET'!$A$1:$B$32,2,0),VLOOKUP(VALUE(MID($A169, 13, 1)),'DO NOT DELETE THIS SHEET'!$A$1:$B$32,2,0))*32^2)+(IFERROR(VLOOKUP(MID($A169, 14, 1),'DO NOT DELETE THIS SHEET'!$A$1:$B$32,2,0),VLOOKUP(VALUE(MID($A169, 14, 1)),'DO NOT DELETE THIS SHEET'!$A$1:$B$32,2,0))*32)+(IFERROR(VLOOKUP(MID($A169, 15, 1),'DO NOT DELETE THIS SHEET'!$A$1:$B$32,2,0),VLOOKUP(VALUE(MID($A169, 15, 1)),'DO NOT DELETE THIS SHEET'!$A$1:$B$32,2,0)))</f>
        <v>#VALUE!</v>
      </c>
      <c r="I169" s="7" t="str">
        <f t="shared" si="23"/>
        <v/>
      </c>
      <c r="J169" s="15">
        <f>IF(K169="USMC",DATE(YEAR(DATE(1000,1,1)+(IF(IFERROR(VALUE(MID(MID(A169,84,4),1,1)),MID(MID(A169,84,4),1,1))=0,0,IFERROR(VLOOKUP(VALUE(MID(MID(A169,84,4),1,1)),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0)*POWER(32,0)))-1))-1900,MONTH(DATE(1000,1,1)+(IF(IFERROR(VALUE(MID(MID(A169,84,4),1,1)),MID(MID(A169,84,4),1,1))=0,0,IFERROR(VLOOKUP(VALUE(MID(MID(A169,84,4),1,1)),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0)*POWER(32,0)))-1)),DAY(DATE(1000,1,1)+(IF(IFERROR(VALUE(MID(MID(A169,84,4),1,1)),MID(MID(A169,84,4),1,1))=0,0,IFERROR(VLOOKUP(VALUE(MID(MID(A169,84,4),1,1)),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0)*POWER(32,0)))-1))),DATE(2999,1,1))</f>
        <v>401404</v>
      </c>
      <c r="K169" s="28" t="str">
        <f t="shared" si="24"/>
        <v>Other</v>
      </c>
    </row>
    <row r="170" spans="1:11" ht="12" customHeight="1">
      <c r="A170" s="7"/>
      <c r="B170" s="7" t="str">
        <f t="shared" si="18"/>
        <v>No Card</v>
      </c>
      <c r="C170" s="7" t="str">
        <f>IF(COUNTIF(MasterRoster!$F$5:$F$1001, H170)&gt;0, "Yes", "No")</f>
        <v>No</v>
      </c>
      <c r="D170" s="16" t="str">
        <f t="shared" ca="1" si="19"/>
        <v>Error</v>
      </c>
      <c r="E170" s="7" t="str">
        <f t="shared" si="20"/>
        <v/>
      </c>
      <c r="F170" s="7" t="str">
        <f t="shared" si="21"/>
        <v/>
      </c>
      <c r="G170" s="7" t="str">
        <f t="shared" si="22"/>
        <v>N/A</v>
      </c>
      <c r="H170" s="28" t="e">
        <f>(IFERROR(VLOOKUP(MID($A170,9,1),'DO NOT DELETE THIS SHEET'!$A$1:$B$32,2,0),VLOOKUP(VALUE(MID($A170,9,1)),'DO NOT DELETE THIS SHEET'!$A$1:$B$32,2,0))*32^6)+(IFERROR(VLOOKUP(MID($A170, 10, 1),'DO NOT DELETE THIS SHEET'!$A$1:$B$32,2,0),VLOOKUP(VALUE(MID($A170, 10, 1)),'DO NOT DELETE THIS SHEET'!$A$1:$B$32,2,0))*32^5)+(IFERROR(VLOOKUP(MID($A170, 11, 1),'DO NOT DELETE THIS SHEET'!$A$1:$B$32,2,0),VLOOKUP(VALUE(MID($A170, 11, 1)),'DO NOT DELETE THIS SHEET'!$A$1:$B$32,2,0))*32^4)+(IFERROR(VLOOKUP(MID($A170, 12, 1),'DO NOT DELETE THIS SHEET'!$A$1:$B$32,2,0),VLOOKUP(VALUE(MID($A170, 12, 1)),'DO NOT DELETE THIS SHEET'!$A$1:$B$32,2,0))*32^3)+(IFERROR(VLOOKUP(MID($A170, 13, 1),'DO NOT DELETE THIS SHEET'!$A$1:$B$32,2,0),VLOOKUP(VALUE(MID($A170, 13, 1)),'DO NOT DELETE THIS SHEET'!$A$1:$B$32,2,0))*32^2)+(IFERROR(VLOOKUP(MID($A170, 14, 1),'DO NOT DELETE THIS SHEET'!$A$1:$B$32,2,0),VLOOKUP(VALUE(MID($A170, 14, 1)),'DO NOT DELETE THIS SHEET'!$A$1:$B$32,2,0))*32)+(IFERROR(VLOOKUP(MID($A170, 15, 1),'DO NOT DELETE THIS SHEET'!$A$1:$B$32,2,0),VLOOKUP(VALUE(MID($A170, 15, 1)),'DO NOT DELETE THIS SHEET'!$A$1:$B$32,2,0)))</f>
        <v>#VALUE!</v>
      </c>
      <c r="I170" s="7" t="str">
        <f t="shared" si="23"/>
        <v/>
      </c>
      <c r="J170" s="15">
        <f>IF(K170="USMC",DATE(YEAR(DATE(1000,1,1)+(IF(IFERROR(VALUE(MID(MID(A170,84,4),1,1)),MID(MID(A170,84,4),1,1))=0,0,IFERROR(VLOOKUP(VALUE(MID(MID(A170,84,4),1,1)),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0)*POWER(32,0)))-1))-1900,MONTH(DATE(1000,1,1)+(IF(IFERROR(VALUE(MID(MID(A170,84,4),1,1)),MID(MID(A170,84,4),1,1))=0,0,IFERROR(VLOOKUP(VALUE(MID(MID(A170,84,4),1,1)),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0)*POWER(32,0)))-1)),DAY(DATE(1000,1,1)+(IF(IFERROR(VALUE(MID(MID(A170,84,4),1,1)),MID(MID(A170,84,4),1,1))=0,0,IFERROR(VLOOKUP(VALUE(MID(MID(A170,84,4),1,1)),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0)*POWER(32,0)))-1))),DATE(2999,1,1))</f>
        <v>401404</v>
      </c>
      <c r="K170" s="28" t="str">
        <f t="shared" si="24"/>
        <v>Other</v>
      </c>
    </row>
    <row r="171" spans="1:11" ht="12" customHeight="1">
      <c r="A171" s="7"/>
      <c r="B171" s="7" t="str">
        <f t="shared" si="18"/>
        <v>No Card</v>
      </c>
      <c r="C171" s="7" t="str">
        <f>IF(COUNTIF(MasterRoster!$F$5:$F$1001, H171)&gt;0, "Yes", "No")</f>
        <v>No</v>
      </c>
      <c r="D171" s="16" t="str">
        <f t="shared" ca="1" si="19"/>
        <v>Error</v>
      </c>
      <c r="E171" s="7" t="str">
        <f t="shared" si="20"/>
        <v/>
      </c>
      <c r="F171" s="7" t="str">
        <f t="shared" si="21"/>
        <v/>
      </c>
      <c r="G171" s="7" t="str">
        <f t="shared" si="22"/>
        <v>N/A</v>
      </c>
      <c r="H171" s="28" t="e">
        <f>(IFERROR(VLOOKUP(MID($A171,9,1),'DO NOT DELETE THIS SHEET'!$A$1:$B$32,2,0),VLOOKUP(VALUE(MID($A171,9,1)),'DO NOT DELETE THIS SHEET'!$A$1:$B$32,2,0))*32^6)+(IFERROR(VLOOKUP(MID($A171, 10, 1),'DO NOT DELETE THIS SHEET'!$A$1:$B$32,2,0),VLOOKUP(VALUE(MID($A171, 10, 1)),'DO NOT DELETE THIS SHEET'!$A$1:$B$32,2,0))*32^5)+(IFERROR(VLOOKUP(MID($A171, 11, 1),'DO NOT DELETE THIS SHEET'!$A$1:$B$32,2,0),VLOOKUP(VALUE(MID($A171, 11, 1)),'DO NOT DELETE THIS SHEET'!$A$1:$B$32,2,0))*32^4)+(IFERROR(VLOOKUP(MID($A171, 12, 1),'DO NOT DELETE THIS SHEET'!$A$1:$B$32,2,0),VLOOKUP(VALUE(MID($A171, 12, 1)),'DO NOT DELETE THIS SHEET'!$A$1:$B$32,2,0))*32^3)+(IFERROR(VLOOKUP(MID($A171, 13, 1),'DO NOT DELETE THIS SHEET'!$A$1:$B$32,2,0),VLOOKUP(VALUE(MID($A171, 13, 1)),'DO NOT DELETE THIS SHEET'!$A$1:$B$32,2,0))*32^2)+(IFERROR(VLOOKUP(MID($A171, 14, 1),'DO NOT DELETE THIS SHEET'!$A$1:$B$32,2,0),VLOOKUP(VALUE(MID($A171, 14, 1)),'DO NOT DELETE THIS SHEET'!$A$1:$B$32,2,0))*32)+(IFERROR(VLOOKUP(MID($A171, 15, 1),'DO NOT DELETE THIS SHEET'!$A$1:$B$32,2,0),VLOOKUP(VALUE(MID($A171, 15, 1)),'DO NOT DELETE THIS SHEET'!$A$1:$B$32,2,0)))</f>
        <v>#VALUE!</v>
      </c>
      <c r="I171" s="7" t="str">
        <f t="shared" si="23"/>
        <v/>
      </c>
      <c r="J171" s="15">
        <f>IF(K171="USMC",DATE(YEAR(DATE(1000,1,1)+(IF(IFERROR(VALUE(MID(MID(A171,84,4),1,1)),MID(MID(A171,84,4),1,1))=0,0,IFERROR(VLOOKUP(VALUE(MID(MID(A171,84,4),1,1)),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0)*POWER(32,0)))-1))-1900,MONTH(DATE(1000,1,1)+(IF(IFERROR(VALUE(MID(MID(A171,84,4),1,1)),MID(MID(A171,84,4),1,1))=0,0,IFERROR(VLOOKUP(VALUE(MID(MID(A171,84,4),1,1)),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0)*POWER(32,0)))-1)),DAY(DATE(1000,1,1)+(IF(IFERROR(VALUE(MID(MID(A171,84,4),1,1)),MID(MID(A171,84,4),1,1))=0,0,IFERROR(VLOOKUP(VALUE(MID(MID(A171,84,4),1,1)),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0)*POWER(32,0)))-1))),DATE(2999,1,1))</f>
        <v>401404</v>
      </c>
      <c r="K171" s="28" t="str">
        <f t="shared" si="24"/>
        <v>Other</v>
      </c>
    </row>
    <row r="172" spans="1:11" ht="12" customHeight="1">
      <c r="A172" s="7"/>
      <c r="B172" s="7" t="str">
        <f t="shared" si="18"/>
        <v>No Card</v>
      </c>
      <c r="C172" s="7" t="str">
        <f>IF(COUNTIF(MasterRoster!$F$5:$F$1001, H172)&gt;0, "Yes", "No")</f>
        <v>No</v>
      </c>
      <c r="D172" s="16" t="str">
        <f t="shared" ca="1" si="19"/>
        <v>Error</v>
      </c>
      <c r="E172" s="7" t="str">
        <f t="shared" si="20"/>
        <v/>
      </c>
      <c r="F172" s="7" t="str">
        <f t="shared" si="21"/>
        <v/>
      </c>
      <c r="G172" s="7" t="str">
        <f t="shared" si="22"/>
        <v>N/A</v>
      </c>
      <c r="H172" s="28" t="e">
        <f>(IFERROR(VLOOKUP(MID($A172,9,1),'DO NOT DELETE THIS SHEET'!$A$1:$B$32,2,0),VLOOKUP(VALUE(MID($A172,9,1)),'DO NOT DELETE THIS SHEET'!$A$1:$B$32,2,0))*32^6)+(IFERROR(VLOOKUP(MID($A172, 10, 1),'DO NOT DELETE THIS SHEET'!$A$1:$B$32,2,0),VLOOKUP(VALUE(MID($A172, 10, 1)),'DO NOT DELETE THIS SHEET'!$A$1:$B$32,2,0))*32^5)+(IFERROR(VLOOKUP(MID($A172, 11, 1),'DO NOT DELETE THIS SHEET'!$A$1:$B$32,2,0),VLOOKUP(VALUE(MID($A172, 11, 1)),'DO NOT DELETE THIS SHEET'!$A$1:$B$32,2,0))*32^4)+(IFERROR(VLOOKUP(MID($A172, 12, 1),'DO NOT DELETE THIS SHEET'!$A$1:$B$32,2,0),VLOOKUP(VALUE(MID($A172, 12, 1)),'DO NOT DELETE THIS SHEET'!$A$1:$B$32,2,0))*32^3)+(IFERROR(VLOOKUP(MID($A172, 13, 1),'DO NOT DELETE THIS SHEET'!$A$1:$B$32,2,0),VLOOKUP(VALUE(MID($A172, 13, 1)),'DO NOT DELETE THIS SHEET'!$A$1:$B$32,2,0))*32^2)+(IFERROR(VLOOKUP(MID($A172, 14, 1),'DO NOT DELETE THIS SHEET'!$A$1:$B$32,2,0),VLOOKUP(VALUE(MID($A172, 14, 1)),'DO NOT DELETE THIS SHEET'!$A$1:$B$32,2,0))*32)+(IFERROR(VLOOKUP(MID($A172, 15, 1),'DO NOT DELETE THIS SHEET'!$A$1:$B$32,2,0),VLOOKUP(VALUE(MID($A172, 15, 1)),'DO NOT DELETE THIS SHEET'!$A$1:$B$32,2,0)))</f>
        <v>#VALUE!</v>
      </c>
      <c r="I172" s="7" t="str">
        <f t="shared" si="23"/>
        <v/>
      </c>
      <c r="J172" s="15">
        <f>IF(K172="USMC",DATE(YEAR(DATE(1000,1,1)+(IF(IFERROR(VALUE(MID(MID(A172,84,4),1,1)),MID(MID(A172,84,4),1,1))=0,0,IFERROR(VLOOKUP(VALUE(MID(MID(A172,84,4),1,1)),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0)*POWER(32,0)))-1))-1900,MONTH(DATE(1000,1,1)+(IF(IFERROR(VALUE(MID(MID(A172,84,4),1,1)),MID(MID(A172,84,4),1,1))=0,0,IFERROR(VLOOKUP(VALUE(MID(MID(A172,84,4),1,1)),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0)*POWER(32,0)))-1)),DAY(DATE(1000,1,1)+(IF(IFERROR(VALUE(MID(MID(A172,84,4),1,1)),MID(MID(A172,84,4),1,1))=0,0,IFERROR(VLOOKUP(VALUE(MID(MID(A172,84,4),1,1)),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0)*POWER(32,0)))-1))),DATE(2999,1,1))</f>
        <v>401404</v>
      </c>
      <c r="K172" s="28" t="str">
        <f t="shared" si="24"/>
        <v>Other</v>
      </c>
    </row>
    <row r="173" spans="1:11" ht="12" customHeight="1">
      <c r="A173" s="7"/>
      <c r="B173" s="7" t="str">
        <f t="shared" si="18"/>
        <v>No Card</v>
      </c>
      <c r="C173" s="7" t="str">
        <f>IF(COUNTIF(MasterRoster!$F$5:$F$1001, H173)&gt;0, "Yes", "No")</f>
        <v>No</v>
      </c>
      <c r="D173" s="16" t="str">
        <f t="shared" ca="1" si="19"/>
        <v>Error</v>
      </c>
      <c r="E173" s="7" t="str">
        <f t="shared" si="20"/>
        <v/>
      </c>
      <c r="F173" s="7" t="str">
        <f t="shared" si="21"/>
        <v/>
      </c>
      <c r="G173" s="7" t="str">
        <f t="shared" si="22"/>
        <v>N/A</v>
      </c>
      <c r="H173" s="28" t="e">
        <f>(IFERROR(VLOOKUP(MID($A173,9,1),'DO NOT DELETE THIS SHEET'!$A$1:$B$32,2,0),VLOOKUP(VALUE(MID($A173,9,1)),'DO NOT DELETE THIS SHEET'!$A$1:$B$32,2,0))*32^6)+(IFERROR(VLOOKUP(MID($A173, 10, 1),'DO NOT DELETE THIS SHEET'!$A$1:$B$32,2,0),VLOOKUP(VALUE(MID($A173, 10, 1)),'DO NOT DELETE THIS SHEET'!$A$1:$B$32,2,0))*32^5)+(IFERROR(VLOOKUP(MID($A173, 11, 1),'DO NOT DELETE THIS SHEET'!$A$1:$B$32,2,0),VLOOKUP(VALUE(MID($A173, 11, 1)),'DO NOT DELETE THIS SHEET'!$A$1:$B$32,2,0))*32^4)+(IFERROR(VLOOKUP(MID($A173, 12, 1),'DO NOT DELETE THIS SHEET'!$A$1:$B$32,2,0),VLOOKUP(VALUE(MID($A173, 12, 1)),'DO NOT DELETE THIS SHEET'!$A$1:$B$32,2,0))*32^3)+(IFERROR(VLOOKUP(MID($A173, 13, 1),'DO NOT DELETE THIS SHEET'!$A$1:$B$32,2,0),VLOOKUP(VALUE(MID($A173, 13, 1)),'DO NOT DELETE THIS SHEET'!$A$1:$B$32,2,0))*32^2)+(IFERROR(VLOOKUP(MID($A173, 14, 1),'DO NOT DELETE THIS SHEET'!$A$1:$B$32,2,0),VLOOKUP(VALUE(MID($A173, 14, 1)),'DO NOT DELETE THIS SHEET'!$A$1:$B$32,2,0))*32)+(IFERROR(VLOOKUP(MID($A173, 15, 1),'DO NOT DELETE THIS SHEET'!$A$1:$B$32,2,0),VLOOKUP(VALUE(MID($A173, 15, 1)),'DO NOT DELETE THIS SHEET'!$A$1:$B$32,2,0)))</f>
        <v>#VALUE!</v>
      </c>
      <c r="I173" s="7" t="str">
        <f t="shared" si="23"/>
        <v/>
      </c>
      <c r="J173" s="15">
        <f>IF(K173="USMC",DATE(YEAR(DATE(1000,1,1)+(IF(IFERROR(VALUE(MID(MID(A173,84,4),1,1)),MID(MID(A173,84,4),1,1))=0,0,IFERROR(VLOOKUP(VALUE(MID(MID(A173,84,4),1,1)),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0)*POWER(32,0)))-1))-1900,MONTH(DATE(1000,1,1)+(IF(IFERROR(VALUE(MID(MID(A173,84,4),1,1)),MID(MID(A173,84,4),1,1))=0,0,IFERROR(VLOOKUP(VALUE(MID(MID(A173,84,4),1,1)),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0)*POWER(32,0)))-1)),DAY(DATE(1000,1,1)+(IF(IFERROR(VALUE(MID(MID(A173,84,4),1,1)),MID(MID(A173,84,4),1,1))=0,0,IFERROR(VLOOKUP(VALUE(MID(MID(A173,84,4),1,1)),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0)*POWER(32,0)))-1))),DATE(2999,1,1))</f>
        <v>401404</v>
      </c>
      <c r="K173" s="28" t="str">
        <f t="shared" si="24"/>
        <v>Other</v>
      </c>
    </row>
    <row r="174" spans="1:11" ht="12" customHeight="1">
      <c r="A174" s="7"/>
      <c r="B174" s="7" t="str">
        <f t="shared" si="18"/>
        <v>No Card</v>
      </c>
      <c r="C174" s="7" t="str">
        <f>IF(COUNTIF(MasterRoster!$F$5:$F$1001, H174)&gt;0, "Yes", "No")</f>
        <v>No</v>
      </c>
      <c r="D174" s="16" t="str">
        <f t="shared" ca="1" si="19"/>
        <v>Error</v>
      </c>
      <c r="E174" s="7" t="str">
        <f t="shared" si="20"/>
        <v/>
      </c>
      <c r="F174" s="7" t="str">
        <f t="shared" si="21"/>
        <v/>
      </c>
      <c r="G174" s="7" t="str">
        <f t="shared" si="22"/>
        <v>N/A</v>
      </c>
      <c r="H174" s="28" t="e">
        <f>(IFERROR(VLOOKUP(MID($A174,9,1),'DO NOT DELETE THIS SHEET'!$A$1:$B$32,2,0),VLOOKUP(VALUE(MID($A174,9,1)),'DO NOT DELETE THIS SHEET'!$A$1:$B$32,2,0))*32^6)+(IFERROR(VLOOKUP(MID($A174, 10, 1),'DO NOT DELETE THIS SHEET'!$A$1:$B$32,2,0),VLOOKUP(VALUE(MID($A174, 10, 1)),'DO NOT DELETE THIS SHEET'!$A$1:$B$32,2,0))*32^5)+(IFERROR(VLOOKUP(MID($A174, 11, 1),'DO NOT DELETE THIS SHEET'!$A$1:$B$32,2,0),VLOOKUP(VALUE(MID($A174, 11, 1)),'DO NOT DELETE THIS SHEET'!$A$1:$B$32,2,0))*32^4)+(IFERROR(VLOOKUP(MID($A174, 12, 1),'DO NOT DELETE THIS SHEET'!$A$1:$B$32,2,0),VLOOKUP(VALUE(MID($A174, 12, 1)),'DO NOT DELETE THIS SHEET'!$A$1:$B$32,2,0))*32^3)+(IFERROR(VLOOKUP(MID($A174, 13, 1),'DO NOT DELETE THIS SHEET'!$A$1:$B$32,2,0),VLOOKUP(VALUE(MID($A174, 13, 1)),'DO NOT DELETE THIS SHEET'!$A$1:$B$32,2,0))*32^2)+(IFERROR(VLOOKUP(MID($A174, 14, 1),'DO NOT DELETE THIS SHEET'!$A$1:$B$32,2,0),VLOOKUP(VALUE(MID($A174, 14, 1)),'DO NOT DELETE THIS SHEET'!$A$1:$B$32,2,0))*32)+(IFERROR(VLOOKUP(MID($A174, 15, 1),'DO NOT DELETE THIS SHEET'!$A$1:$B$32,2,0),VLOOKUP(VALUE(MID($A174, 15, 1)),'DO NOT DELETE THIS SHEET'!$A$1:$B$32,2,0)))</f>
        <v>#VALUE!</v>
      </c>
      <c r="I174" s="7" t="str">
        <f t="shared" si="23"/>
        <v/>
      </c>
      <c r="J174" s="15">
        <f>IF(K174="USMC",DATE(YEAR(DATE(1000,1,1)+(IF(IFERROR(VALUE(MID(MID(A174,84,4),1,1)),MID(MID(A174,84,4),1,1))=0,0,IFERROR(VLOOKUP(VALUE(MID(MID(A174,84,4),1,1)),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0)*POWER(32,0)))-1))-1900,MONTH(DATE(1000,1,1)+(IF(IFERROR(VALUE(MID(MID(A174,84,4),1,1)),MID(MID(A174,84,4),1,1))=0,0,IFERROR(VLOOKUP(VALUE(MID(MID(A174,84,4),1,1)),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0)*POWER(32,0)))-1)),DAY(DATE(1000,1,1)+(IF(IFERROR(VALUE(MID(MID(A174,84,4),1,1)),MID(MID(A174,84,4),1,1))=0,0,IFERROR(VLOOKUP(VALUE(MID(MID(A174,84,4),1,1)),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0)*POWER(32,0)))-1))),DATE(2999,1,1))</f>
        <v>401404</v>
      </c>
      <c r="K174" s="28" t="str">
        <f t="shared" si="24"/>
        <v>Other</v>
      </c>
    </row>
    <row r="175" spans="1:11" ht="12" customHeight="1">
      <c r="A175" s="7"/>
      <c r="B175" s="7" t="str">
        <f t="shared" si="18"/>
        <v>No Card</v>
      </c>
      <c r="C175" s="7" t="str">
        <f>IF(COUNTIF(MasterRoster!$F$5:$F$1001, H175)&gt;0, "Yes", "No")</f>
        <v>No</v>
      </c>
      <c r="D175" s="16" t="str">
        <f t="shared" ca="1" si="19"/>
        <v>Error</v>
      </c>
      <c r="E175" s="7" t="str">
        <f t="shared" si="20"/>
        <v/>
      </c>
      <c r="F175" s="7" t="str">
        <f t="shared" si="21"/>
        <v/>
      </c>
      <c r="G175" s="7" t="str">
        <f t="shared" si="22"/>
        <v>N/A</v>
      </c>
      <c r="H175" s="28" t="e">
        <f>(IFERROR(VLOOKUP(MID($A175,9,1),'DO NOT DELETE THIS SHEET'!$A$1:$B$32,2,0),VLOOKUP(VALUE(MID($A175,9,1)),'DO NOT DELETE THIS SHEET'!$A$1:$B$32,2,0))*32^6)+(IFERROR(VLOOKUP(MID($A175, 10, 1),'DO NOT DELETE THIS SHEET'!$A$1:$B$32,2,0),VLOOKUP(VALUE(MID($A175, 10, 1)),'DO NOT DELETE THIS SHEET'!$A$1:$B$32,2,0))*32^5)+(IFERROR(VLOOKUP(MID($A175, 11, 1),'DO NOT DELETE THIS SHEET'!$A$1:$B$32,2,0),VLOOKUP(VALUE(MID($A175, 11, 1)),'DO NOT DELETE THIS SHEET'!$A$1:$B$32,2,0))*32^4)+(IFERROR(VLOOKUP(MID($A175, 12, 1),'DO NOT DELETE THIS SHEET'!$A$1:$B$32,2,0),VLOOKUP(VALUE(MID($A175, 12, 1)),'DO NOT DELETE THIS SHEET'!$A$1:$B$32,2,0))*32^3)+(IFERROR(VLOOKUP(MID($A175, 13, 1),'DO NOT DELETE THIS SHEET'!$A$1:$B$32,2,0),VLOOKUP(VALUE(MID($A175, 13, 1)),'DO NOT DELETE THIS SHEET'!$A$1:$B$32,2,0))*32^2)+(IFERROR(VLOOKUP(MID($A175, 14, 1),'DO NOT DELETE THIS SHEET'!$A$1:$B$32,2,0),VLOOKUP(VALUE(MID($A175, 14, 1)),'DO NOT DELETE THIS SHEET'!$A$1:$B$32,2,0))*32)+(IFERROR(VLOOKUP(MID($A175, 15, 1),'DO NOT DELETE THIS SHEET'!$A$1:$B$32,2,0),VLOOKUP(VALUE(MID($A175, 15, 1)),'DO NOT DELETE THIS SHEET'!$A$1:$B$32,2,0)))</f>
        <v>#VALUE!</v>
      </c>
      <c r="I175" s="7" t="str">
        <f t="shared" si="23"/>
        <v/>
      </c>
      <c r="J175" s="15">
        <f>IF(K175="USMC",DATE(YEAR(DATE(1000,1,1)+(IF(IFERROR(VALUE(MID(MID(A175,84,4),1,1)),MID(MID(A175,84,4),1,1))=0,0,IFERROR(VLOOKUP(VALUE(MID(MID(A175,84,4),1,1)),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0)*POWER(32,0)))-1))-1900,MONTH(DATE(1000,1,1)+(IF(IFERROR(VALUE(MID(MID(A175,84,4),1,1)),MID(MID(A175,84,4),1,1))=0,0,IFERROR(VLOOKUP(VALUE(MID(MID(A175,84,4),1,1)),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0)*POWER(32,0)))-1)),DAY(DATE(1000,1,1)+(IF(IFERROR(VALUE(MID(MID(A175,84,4),1,1)),MID(MID(A175,84,4),1,1))=0,0,IFERROR(VLOOKUP(VALUE(MID(MID(A175,84,4),1,1)),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0)*POWER(32,0)))-1))),DATE(2999,1,1))</f>
        <v>401404</v>
      </c>
      <c r="K175" s="28" t="str">
        <f t="shared" si="24"/>
        <v>Other</v>
      </c>
    </row>
    <row r="176" spans="1:11" ht="12" customHeight="1">
      <c r="A176" s="7"/>
      <c r="B176" s="7" t="str">
        <f t="shared" si="18"/>
        <v>No Card</v>
      </c>
      <c r="C176" s="7" t="str">
        <f>IF(COUNTIF(MasterRoster!$F$5:$F$1001, H176)&gt;0, "Yes", "No")</f>
        <v>No</v>
      </c>
      <c r="D176" s="16" t="str">
        <f t="shared" ca="1" si="19"/>
        <v>Error</v>
      </c>
      <c r="E176" s="7" t="str">
        <f t="shared" si="20"/>
        <v/>
      </c>
      <c r="F176" s="7" t="str">
        <f t="shared" si="21"/>
        <v/>
      </c>
      <c r="G176" s="7" t="str">
        <f t="shared" si="22"/>
        <v>N/A</v>
      </c>
      <c r="H176" s="28" t="e">
        <f>(IFERROR(VLOOKUP(MID($A176,9,1),'DO NOT DELETE THIS SHEET'!$A$1:$B$32,2,0),VLOOKUP(VALUE(MID($A176,9,1)),'DO NOT DELETE THIS SHEET'!$A$1:$B$32,2,0))*32^6)+(IFERROR(VLOOKUP(MID($A176, 10, 1),'DO NOT DELETE THIS SHEET'!$A$1:$B$32,2,0),VLOOKUP(VALUE(MID($A176, 10, 1)),'DO NOT DELETE THIS SHEET'!$A$1:$B$32,2,0))*32^5)+(IFERROR(VLOOKUP(MID($A176, 11, 1),'DO NOT DELETE THIS SHEET'!$A$1:$B$32,2,0),VLOOKUP(VALUE(MID($A176, 11, 1)),'DO NOT DELETE THIS SHEET'!$A$1:$B$32,2,0))*32^4)+(IFERROR(VLOOKUP(MID($A176, 12, 1),'DO NOT DELETE THIS SHEET'!$A$1:$B$32,2,0),VLOOKUP(VALUE(MID($A176, 12, 1)),'DO NOT DELETE THIS SHEET'!$A$1:$B$32,2,0))*32^3)+(IFERROR(VLOOKUP(MID($A176, 13, 1),'DO NOT DELETE THIS SHEET'!$A$1:$B$32,2,0),VLOOKUP(VALUE(MID($A176, 13, 1)),'DO NOT DELETE THIS SHEET'!$A$1:$B$32,2,0))*32^2)+(IFERROR(VLOOKUP(MID($A176, 14, 1),'DO NOT DELETE THIS SHEET'!$A$1:$B$32,2,0),VLOOKUP(VALUE(MID($A176, 14, 1)),'DO NOT DELETE THIS SHEET'!$A$1:$B$32,2,0))*32)+(IFERROR(VLOOKUP(MID($A176, 15, 1),'DO NOT DELETE THIS SHEET'!$A$1:$B$32,2,0),VLOOKUP(VALUE(MID($A176, 15, 1)),'DO NOT DELETE THIS SHEET'!$A$1:$B$32,2,0)))</f>
        <v>#VALUE!</v>
      </c>
      <c r="I176" s="7" t="str">
        <f t="shared" si="23"/>
        <v/>
      </c>
      <c r="J176" s="15">
        <f>IF(K176="USMC",DATE(YEAR(DATE(1000,1,1)+(IF(IFERROR(VALUE(MID(MID(A176,84,4),1,1)),MID(MID(A176,84,4),1,1))=0,0,IFERROR(VLOOKUP(VALUE(MID(MID(A176,84,4),1,1)),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0)*POWER(32,0)))-1))-1900,MONTH(DATE(1000,1,1)+(IF(IFERROR(VALUE(MID(MID(A176,84,4),1,1)),MID(MID(A176,84,4),1,1))=0,0,IFERROR(VLOOKUP(VALUE(MID(MID(A176,84,4),1,1)),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0)*POWER(32,0)))-1)),DAY(DATE(1000,1,1)+(IF(IFERROR(VALUE(MID(MID(A176,84,4),1,1)),MID(MID(A176,84,4),1,1))=0,0,IFERROR(VLOOKUP(VALUE(MID(MID(A176,84,4),1,1)),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0)*POWER(32,0)))-1))),DATE(2999,1,1))</f>
        <v>401404</v>
      </c>
      <c r="K176" s="28" t="str">
        <f t="shared" si="24"/>
        <v>Other</v>
      </c>
    </row>
    <row r="177" spans="1:11" ht="12" customHeight="1">
      <c r="A177" s="7"/>
      <c r="B177" s="7" t="str">
        <f t="shared" si="18"/>
        <v>No Card</v>
      </c>
      <c r="C177" s="7" t="str">
        <f>IF(COUNTIF(MasterRoster!$F$5:$F$1001, H177)&gt;0, "Yes", "No")</f>
        <v>No</v>
      </c>
      <c r="D177" s="16" t="str">
        <f t="shared" ca="1" si="19"/>
        <v>Error</v>
      </c>
      <c r="E177" s="7" t="str">
        <f t="shared" si="20"/>
        <v/>
      </c>
      <c r="F177" s="7" t="str">
        <f t="shared" si="21"/>
        <v/>
      </c>
      <c r="G177" s="7" t="str">
        <f t="shared" si="22"/>
        <v>N/A</v>
      </c>
      <c r="H177" s="28" t="e">
        <f>(IFERROR(VLOOKUP(MID($A177,9,1),'DO NOT DELETE THIS SHEET'!$A$1:$B$32,2,0),VLOOKUP(VALUE(MID($A177,9,1)),'DO NOT DELETE THIS SHEET'!$A$1:$B$32,2,0))*32^6)+(IFERROR(VLOOKUP(MID($A177, 10, 1),'DO NOT DELETE THIS SHEET'!$A$1:$B$32,2,0),VLOOKUP(VALUE(MID($A177, 10, 1)),'DO NOT DELETE THIS SHEET'!$A$1:$B$32,2,0))*32^5)+(IFERROR(VLOOKUP(MID($A177, 11, 1),'DO NOT DELETE THIS SHEET'!$A$1:$B$32,2,0),VLOOKUP(VALUE(MID($A177, 11, 1)),'DO NOT DELETE THIS SHEET'!$A$1:$B$32,2,0))*32^4)+(IFERROR(VLOOKUP(MID($A177, 12, 1),'DO NOT DELETE THIS SHEET'!$A$1:$B$32,2,0),VLOOKUP(VALUE(MID($A177, 12, 1)),'DO NOT DELETE THIS SHEET'!$A$1:$B$32,2,0))*32^3)+(IFERROR(VLOOKUP(MID($A177, 13, 1),'DO NOT DELETE THIS SHEET'!$A$1:$B$32,2,0),VLOOKUP(VALUE(MID($A177, 13, 1)),'DO NOT DELETE THIS SHEET'!$A$1:$B$32,2,0))*32^2)+(IFERROR(VLOOKUP(MID($A177, 14, 1),'DO NOT DELETE THIS SHEET'!$A$1:$B$32,2,0),VLOOKUP(VALUE(MID($A177, 14, 1)),'DO NOT DELETE THIS SHEET'!$A$1:$B$32,2,0))*32)+(IFERROR(VLOOKUP(MID($A177, 15, 1),'DO NOT DELETE THIS SHEET'!$A$1:$B$32,2,0),VLOOKUP(VALUE(MID($A177, 15, 1)),'DO NOT DELETE THIS SHEET'!$A$1:$B$32,2,0)))</f>
        <v>#VALUE!</v>
      </c>
      <c r="I177" s="7" t="str">
        <f t="shared" si="23"/>
        <v/>
      </c>
      <c r="J177" s="15">
        <f>IF(K177="USMC",DATE(YEAR(DATE(1000,1,1)+(IF(IFERROR(VALUE(MID(MID(A177,84,4),1,1)),MID(MID(A177,84,4),1,1))=0,0,IFERROR(VLOOKUP(VALUE(MID(MID(A177,84,4),1,1)),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0)*POWER(32,0)))-1))-1900,MONTH(DATE(1000,1,1)+(IF(IFERROR(VALUE(MID(MID(A177,84,4),1,1)),MID(MID(A177,84,4),1,1))=0,0,IFERROR(VLOOKUP(VALUE(MID(MID(A177,84,4),1,1)),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0)*POWER(32,0)))-1)),DAY(DATE(1000,1,1)+(IF(IFERROR(VALUE(MID(MID(A177,84,4),1,1)),MID(MID(A177,84,4),1,1))=0,0,IFERROR(VLOOKUP(VALUE(MID(MID(A177,84,4),1,1)),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0)*POWER(32,0)))-1))),DATE(2999,1,1))</f>
        <v>401404</v>
      </c>
      <c r="K177" s="28" t="str">
        <f t="shared" si="24"/>
        <v>Other</v>
      </c>
    </row>
    <row r="178" spans="1:11" ht="12" customHeight="1">
      <c r="A178" s="7"/>
      <c r="B178" s="7" t="str">
        <f t="shared" si="18"/>
        <v>No Card</v>
      </c>
      <c r="C178" s="7" t="str">
        <f>IF(COUNTIF(MasterRoster!$F$5:$F$1001, H178)&gt;0, "Yes", "No")</f>
        <v>No</v>
      </c>
      <c r="D178" s="16" t="str">
        <f t="shared" ca="1" si="19"/>
        <v>Error</v>
      </c>
      <c r="E178" s="7" t="str">
        <f t="shared" si="20"/>
        <v/>
      </c>
      <c r="F178" s="7" t="str">
        <f t="shared" si="21"/>
        <v/>
      </c>
      <c r="G178" s="7" t="str">
        <f t="shared" si="22"/>
        <v>N/A</v>
      </c>
      <c r="H178" s="28" t="e">
        <f>(IFERROR(VLOOKUP(MID($A178,9,1),'DO NOT DELETE THIS SHEET'!$A$1:$B$32,2,0),VLOOKUP(VALUE(MID($A178,9,1)),'DO NOT DELETE THIS SHEET'!$A$1:$B$32,2,0))*32^6)+(IFERROR(VLOOKUP(MID($A178, 10, 1),'DO NOT DELETE THIS SHEET'!$A$1:$B$32,2,0),VLOOKUP(VALUE(MID($A178, 10, 1)),'DO NOT DELETE THIS SHEET'!$A$1:$B$32,2,0))*32^5)+(IFERROR(VLOOKUP(MID($A178, 11, 1),'DO NOT DELETE THIS SHEET'!$A$1:$B$32,2,0),VLOOKUP(VALUE(MID($A178, 11, 1)),'DO NOT DELETE THIS SHEET'!$A$1:$B$32,2,0))*32^4)+(IFERROR(VLOOKUP(MID($A178, 12, 1),'DO NOT DELETE THIS SHEET'!$A$1:$B$32,2,0),VLOOKUP(VALUE(MID($A178, 12, 1)),'DO NOT DELETE THIS SHEET'!$A$1:$B$32,2,0))*32^3)+(IFERROR(VLOOKUP(MID($A178, 13, 1),'DO NOT DELETE THIS SHEET'!$A$1:$B$32,2,0),VLOOKUP(VALUE(MID($A178, 13, 1)),'DO NOT DELETE THIS SHEET'!$A$1:$B$32,2,0))*32^2)+(IFERROR(VLOOKUP(MID($A178, 14, 1),'DO NOT DELETE THIS SHEET'!$A$1:$B$32,2,0),VLOOKUP(VALUE(MID($A178, 14, 1)),'DO NOT DELETE THIS SHEET'!$A$1:$B$32,2,0))*32)+(IFERROR(VLOOKUP(MID($A178, 15, 1),'DO NOT DELETE THIS SHEET'!$A$1:$B$32,2,0),VLOOKUP(VALUE(MID($A178, 15, 1)),'DO NOT DELETE THIS SHEET'!$A$1:$B$32,2,0)))</f>
        <v>#VALUE!</v>
      </c>
      <c r="I178" s="7" t="str">
        <f t="shared" si="23"/>
        <v/>
      </c>
      <c r="J178" s="15">
        <f>IF(K178="USMC",DATE(YEAR(DATE(1000,1,1)+(IF(IFERROR(VALUE(MID(MID(A178,84,4),1,1)),MID(MID(A178,84,4),1,1))=0,0,IFERROR(VLOOKUP(VALUE(MID(MID(A178,84,4),1,1)),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0)*POWER(32,0)))-1))-1900,MONTH(DATE(1000,1,1)+(IF(IFERROR(VALUE(MID(MID(A178,84,4),1,1)),MID(MID(A178,84,4),1,1))=0,0,IFERROR(VLOOKUP(VALUE(MID(MID(A178,84,4),1,1)),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0)*POWER(32,0)))-1)),DAY(DATE(1000,1,1)+(IF(IFERROR(VALUE(MID(MID(A178,84,4),1,1)),MID(MID(A178,84,4),1,1))=0,0,IFERROR(VLOOKUP(VALUE(MID(MID(A178,84,4),1,1)),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0)*POWER(32,0)))-1))),DATE(2999,1,1))</f>
        <v>401404</v>
      </c>
      <c r="K178" s="28" t="str">
        <f t="shared" si="24"/>
        <v>Other</v>
      </c>
    </row>
    <row r="179" spans="1:11" ht="12" customHeight="1">
      <c r="A179" s="7"/>
      <c r="B179" s="7" t="str">
        <f t="shared" si="18"/>
        <v>No Card</v>
      </c>
      <c r="C179" s="7" t="str">
        <f>IF(COUNTIF(MasterRoster!$F$5:$F$1001, H179)&gt;0, "Yes", "No")</f>
        <v>No</v>
      </c>
      <c r="D179" s="16" t="str">
        <f t="shared" ca="1" si="19"/>
        <v>Error</v>
      </c>
      <c r="E179" s="7" t="str">
        <f t="shared" si="20"/>
        <v/>
      </c>
      <c r="F179" s="7" t="str">
        <f t="shared" si="21"/>
        <v/>
      </c>
      <c r="G179" s="7" t="str">
        <f t="shared" si="22"/>
        <v>N/A</v>
      </c>
      <c r="H179" s="28" t="e">
        <f>(IFERROR(VLOOKUP(MID($A179,9,1),'DO NOT DELETE THIS SHEET'!$A$1:$B$32,2,0),VLOOKUP(VALUE(MID($A179,9,1)),'DO NOT DELETE THIS SHEET'!$A$1:$B$32,2,0))*32^6)+(IFERROR(VLOOKUP(MID($A179, 10, 1),'DO NOT DELETE THIS SHEET'!$A$1:$B$32,2,0),VLOOKUP(VALUE(MID($A179, 10, 1)),'DO NOT DELETE THIS SHEET'!$A$1:$B$32,2,0))*32^5)+(IFERROR(VLOOKUP(MID($A179, 11, 1),'DO NOT DELETE THIS SHEET'!$A$1:$B$32,2,0),VLOOKUP(VALUE(MID($A179, 11, 1)),'DO NOT DELETE THIS SHEET'!$A$1:$B$32,2,0))*32^4)+(IFERROR(VLOOKUP(MID($A179, 12, 1),'DO NOT DELETE THIS SHEET'!$A$1:$B$32,2,0),VLOOKUP(VALUE(MID($A179, 12, 1)),'DO NOT DELETE THIS SHEET'!$A$1:$B$32,2,0))*32^3)+(IFERROR(VLOOKUP(MID($A179, 13, 1),'DO NOT DELETE THIS SHEET'!$A$1:$B$32,2,0),VLOOKUP(VALUE(MID($A179, 13, 1)),'DO NOT DELETE THIS SHEET'!$A$1:$B$32,2,0))*32^2)+(IFERROR(VLOOKUP(MID($A179, 14, 1),'DO NOT DELETE THIS SHEET'!$A$1:$B$32,2,0),VLOOKUP(VALUE(MID($A179, 14, 1)),'DO NOT DELETE THIS SHEET'!$A$1:$B$32,2,0))*32)+(IFERROR(VLOOKUP(MID($A179, 15, 1),'DO NOT DELETE THIS SHEET'!$A$1:$B$32,2,0),VLOOKUP(VALUE(MID($A179, 15, 1)),'DO NOT DELETE THIS SHEET'!$A$1:$B$32,2,0)))</f>
        <v>#VALUE!</v>
      </c>
      <c r="I179" s="7" t="str">
        <f t="shared" si="23"/>
        <v/>
      </c>
      <c r="J179" s="15">
        <f>IF(K179="USMC",DATE(YEAR(DATE(1000,1,1)+(IF(IFERROR(VALUE(MID(MID(A179,84,4),1,1)),MID(MID(A179,84,4),1,1))=0,0,IFERROR(VLOOKUP(VALUE(MID(MID(A179,84,4),1,1)),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0)*POWER(32,0)))-1))-1900,MONTH(DATE(1000,1,1)+(IF(IFERROR(VALUE(MID(MID(A179,84,4),1,1)),MID(MID(A179,84,4),1,1))=0,0,IFERROR(VLOOKUP(VALUE(MID(MID(A179,84,4),1,1)),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0)*POWER(32,0)))-1)),DAY(DATE(1000,1,1)+(IF(IFERROR(VALUE(MID(MID(A179,84,4),1,1)),MID(MID(A179,84,4),1,1))=0,0,IFERROR(VLOOKUP(VALUE(MID(MID(A179,84,4),1,1)),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0)*POWER(32,0)))-1))),DATE(2999,1,1))</f>
        <v>401404</v>
      </c>
      <c r="K179" s="28" t="str">
        <f t="shared" si="24"/>
        <v>Other</v>
      </c>
    </row>
    <row r="180" spans="1:11" ht="12" customHeight="1">
      <c r="A180" s="7"/>
      <c r="B180" s="7" t="str">
        <f t="shared" si="18"/>
        <v>No Card</v>
      </c>
      <c r="C180" s="7" t="str">
        <f>IF(COUNTIF(MasterRoster!$F$5:$F$1001, H180)&gt;0, "Yes", "No")</f>
        <v>No</v>
      </c>
      <c r="D180" s="16" t="str">
        <f t="shared" ca="1" si="19"/>
        <v>Error</v>
      </c>
      <c r="E180" s="7" t="str">
        <f t="shared" si="20"/>
        <v/>
      </c>
      <c r="F180" s="7" t="str">
        <f t="shared" si="21"/>
        <v/>
      </c>
      <c r="G180" s="7" t="str">
        <f t="shared" si="22"/>
        <v>N/A</v>
      </c>
      <c r="H180" s="28" t="e">
        <f>(IFERROR(VLOOKUP(MID($A180,9,1),'DO NOT DELETE THIS SHEET'!$A$1:$B$32,2,0),VLOOKUP(VALUE(MID($A180,9,1)),'DO NOT DELETE THIS SHEET'!$A$1:$B$32,2,0))*32^6)+(IFERROR(VLOOKUP(MID($A180, 10, 1),'DO NOT DELETE THIS SHEET'!$A$1:$B$32,2,0),VLOOKUP(VALUE(MID($A180, 10, 1)),'DO NOT DELETE THIS SHEET'!$A$1:$B$32,2,0))*32^5)+(IFERROR(VLOOKUP(MID($A180, 11, 1),'DO NOT DELETE THIS SHEET'!$A$1:$B$32,2,0),VLOOKUP(VALUE(MID($A180, 11, 1)),'DO NOT DELETE THIS SHEET'!$A$1:$B$32,2,0))*32^4)+(IFERROR(VLOOKUP(MID($A180, 12, 1),'DO NOT DELETE THIS SHEET'!$A$1:$B$32,2,0),VLOOKUP(VALUE(MID($A180, 12, 1)),'DO NOT DELETE THIS SHEET'!$A$1:$B$32,2,0))*32^3)+(IFERROR(VLOOKUP(MID($A180, 13, 1),'DO NOT DELETE THIS SHEET'!$A$1:$B$32,2,0),VLOOKUP(VALUE(MID($A180, 13, 1)),'DO NOT DELETE THIS SHEET'!$A$1:$B$32,2,0))*32^2)+(IFERROR(VLOOKUP(MID($A180, 14, 1),'DO NOT DELETE THIS SHEET'!$A$1:$B$32,2,0),VLOOKUP(VALUE(MID($A180, 14, 1)),'DO NOT DELETE THIS SHEET'!$A$1:$B$32,2,0))*32)+(IFERROR(VLOOKUP(MID($A180, 15, 1),'DO NOT DELETE THIS SHEET'!$A$1:$B$32,2,0),VLOOKUP(VALUE(MID($A180, 15, 1)),'DO NOT DELETE THIS SHEET'!$A$1:$B$32,2,0)))</f>
        <v>#VALUE!</v>
      </c>
      <c r="I180" s="7" t="str">
        <f t="shared" si="23"/>
        <v/>
      </c>
      <c r="J180" s="15">
        <f>IF(K180="USMC",DATE(YEAR(DATE(1000,1,1)+(IF(IFERROR(VALUE(MID(MID(A180,84,4),1,1)),MID(MID(A180,84,4),1,1))=0,0,IFERROR(VLOOKUP(VALUE(MID(MID(A180,84,4),1,1)),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0)*POWER(32,0)))-1))-1900,MONTH(DATE(1000,1,1)+(IF(IFERROR(VALUE(MID(MID(A180,84,4),1,1)),MID(MID(A180,84,4),1,1))=0,0,IFERROR(VLOOKUP(VALUE(MID(MID(A180,84,4),1,1)),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0)*POWER(32,0)))-1)),DAY(DATE(1000,1,1)+(IF(IFERROR(VALUE(MID(MID(A180,84,4),1,1)),MID(MID(A180,84,4),1,1))=0,0,IFERROR(VLOOKUP(VALUE(MID(MID(A180,84,4),1,1)),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0)*POWER(32,0)))-1))),DATE(2999,1,1))</f>
        <v>401404</v>
      </c>
      <c r="K180" s="28" t="str">
        <f t="shared" si="24"/>
        <v>Other</v>
      </c>
    </row>
    <row r="181" spans="1:11" ht="12" customHeight="1">
      <c r="A181" s="7"/>
      <c r="B181" s="7" t="str">
        <f t="shared" si="18"/>
        <v>No Card</v>
      </c>
      <c r="C181" s="7" t="str">
        <f>IF(COUNTIF(MasterRoster!$F$5:$F$1001, H181)&gt;0, "Yes", "No")</f>
        <v>No</v>
      </c>
      <c r="D181" s="16" t="str">
        <f t="shared" ca="1" si="19"/>
        <v>Error</v>
      </c>
      <c r="E181" s="7" t="str">
        <f t="shared" si="20"/>
        <v/>
      </c>
      <c r="F181" s="7" t="str">
        <f t="shared" si="21"/>
        <v/>
      </c>
      <c r="G181" s="7" t="str">
        <f t="shared" si="22"/>
        <v>N/A</v>
      </c>
      <c r="H181" s="28" t="e">
        <f>(IFERROR(VLOOKUP(MID($A181,9,1),'DO NOT DELETE THIS SHEET'!$A$1:$B$32,2,0),VLOOKUP(VALUE(MID($A181,9,1)),'DO NOT DELETE THIS SHEET'!$A$1:$B$32,2,0))*32^6)+(IFERROR(VLOOKUP(MID($A181, 10, 1),'DO NOT DELETE THIS SHEET'!$A$1:$B$32,2,0),VLOOKUP(VALUE(MID($A181, 10, 1)),'DO NOT DELETE THIS SHEET'!$A$1:$B$32,2,0))*32^5)+(IFERROR(VLOOKUP(MID($A181, 11, 1),'DO NOT DELETE THIS SHEET'!$A$1:$B$32,2,0),VLOOKUP(VALUE(MID($A181, 11, 1)),'DO NOT DELETE THIS SHEET'!$A$1:$B$32,2,0))*32^4)+(IFERROR(VLOOKUP(MID($A181, 12, 1),'DO NOT DELETE THIS SHEET'!$A$1:$B$32,2,0),VLOOKUP(VALUE(MID($A181, 12, 1)),'DO NOT DELETE THIS SHEET'!$A$1:$B$32,2,0))*32^3)+(IFERROR(VLOOKUP(MID($A181, 13, 1),'DO NOT DELETE THIS SHEET'!$A$1:$B$32,2,0),VLOOKUP(VALUE(MID($A181, 13, 1)),'DO NOT DELETE THIS SHEET'!$A$1:$B$32,2,0))*32^2)+(IFERROR(VLOOKUP(MID($A181, 14, 1),'DO NOT DELETE THIS SHEET'!$A$1:$B$32,2,0),VLOOKUP(VALUE(MID($A181, 14, 1)),'DO NOT DELETE THIS SHEET'!$A$1:$B$32,2,0))*32)+(IFERROR(VLOOKUP(MID($A181, 15, 1),'DO NOT DELETE THIS SHEET'!$A$1:$B$32,2,0),VLOOKUP(VALUE(MID($A181, 15, 1)),'DO NOT DELETE THIS SHEET'!$A$1:$B$32,2,0)))</f>
        <v>#VALUE!</v>
      </c>
      <c r="I181" s="7" t="str">
        <f t="shared" si="23"/>
        <v/>
      </c>
      <c r="J181" s="15">
        <f>IF(K181="USMC",DATE(YEAR(DATE(1000,1,1)+(IF(IFERROR(VALUE(MID(MID(A181,84,4),1,1)),MID(MID(A181,84,4),1,1))=0,0,IFERROR(VLOOKUP(VALUE(MID(MID(A181,84,4),1,1)),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0)*POWER(32,0)))-1))-1900,MONTH(DATE(1000,1,1)+(IF(IFERROR(VALUE(MID(MID(A181,84,4),1,1)),MID(MID(A181,84,4),1,1))=0,0,IFERROR(VLOOKUP(VALUE(MID(MID(A181,84,4),1,1)),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0)*POWER(32,0)))-1)),DAY(DATE(1000,1,1)+(IF(IFERROR(VALUE(MID(MID(A181,84,4),1,1)),MID(MID(A181,84,4),1,1))=0,0,IFERROR(VLOOKUP(VALUE(MID(MID(A181,84,4),1,1)),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0)*POWER(32,0)))-1))),DATE(2999,1,1))</f>
        <v>401404</v>
      </c>
      <c r="K181" s="28" t="str">
        <f t="shared" si="24"/>
        <v>Other</v>
      </c>
    </row>
    <row r="182" spans="1:11" ht="12" customHeight="1">
      <c r="A182" s="7"/>
      <c r="B182" s="7" t="str">
        <f t="shared" si="18"/>
        <v>No Card</v>
      </c>
      <c r="C182" s="7" t="str">
        <f>IF(COUNTIF(MasterRoster!$F$5:$F$1001, H182)&gt;0, "Yes", "No")</f>
        <v>No</v>
      </c>
      <c r="D182" s="16" t="str">
        <f t="shared" ca="1" si="19"/>
        <v>Error</v>
      </c>
      <c r="E182" s="7" t="str">
        <f t="shared" si="20"/>
        <v/>
      </c>
      <c r="F182" s="7" t="str">
        <f t="shared" si="21"/>
        <v/>
      </c>
      <c r="G182" s="7" t="str">
        <f t="shared" si="22"/>
        <v>N/A</v>
      </c>
      <c r="H182" s="28" t="e">
        <f>(IFERROR(VLOOKUP(MID($A182,9,1),'DO NOT DELETE THIS SHEET'!$A$1:$B$32,2,0),VLOOKUP(VALUE(MID($A182,9,1)),'DO NOT DELETE THIS SHEET'!$A$1:$B$32,2,0))*32^6)+(IFERROR(VLOOKUP(MID($A182, 10, 1),'DO NOT DELETE THIS SHEET'!$A$1:$B$32,2,0),VLOOKUP(VALUE(MID($A182, 10, 1)),'DO NOT DELETE THIS SHEET'!$A$1:$B$32,2,0))*32^5)+(IFERROR(VLOOKUP(MID($A182, 11, 1),'DO NOT DELETE THIS SHEET'!$A$1:$B$32,2,0),VLOOKUP(VALUE(MID($A182, 11, 1)),'DO NOT DELETE THIS SHEET'!$A$1:$B$32,2,0))*32^4)+(IFERROR(VLOOKUP(MID($A182, 12, 1),'DO NOT DELETE THIS SHEET'!$A$1:$B$32,2,0),VLOOKUP(VALUE(MID($A182, 12, 1)),'DO NOT DELETE THIS SHEET'!$A$1:$B$32,2,0))*32^3)+(IFERROR(VLOOKUP(MID($A182, 13, 1),'DO NOT DELETE THIS SHEET'!$A$1:$B$32,2,0),VLOOKUP(VALUE(MID($A182, 13, 1)),'DO NOT DELETE THIS SHEET'!$A$1:$B$32,2,0))*32^2)+(IFERROR(VLOOKUP(MID($A182, 14, 1),'DO NOT DELETE THIS SHEET'!$A$1:$B$32,2,0),VLOOKUP(VALUE(MID($A182, 14, 1)),'DO NOT DELETE THIS SHEET'!$A$1:$B$32,2,0))*32)+(IFERROR(VLOOKUP(MID($A182, 15, 1),'DO NOT DELETE THIS SHEET'!$A$1:$B$32,2,0),VLOOKUP(VALUE(MID($A182, 15, 1)),'DO NOT DELETE THIS SHEET'!$A$1:$B$32,2,0)))</f>
        <v>#VALUE!</v>
      </c>
      <c r="I182" s="7" t="str">
        <f t="shared" si="23"/>
        <v/>
      </c>
      <c r="J182" s="15">
        <f>IF(K182="USMC",DATE(YEAR(DATE(1000,1,1)+(IF(IFERROR(VALUE(MID(MID(A182,84,4),1,1)),MID(MID(A182,84,4),1,1))=0,0,IFERROR(VLOOKUP(VALUE(MID(MID(A182,84,4),1,1)),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0)*POWER(32,0)))-1))-1900,MONTH(DATE(1000,1,1)+(IF(IFERROR(VALUE(MID(MID(A182,84,4),1,1)),MID(MID(A182,84,4),1,1))=0,0,IFERROR(VLOOKUP(VALUE(MID(MID(A182,84,4),1,1)),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0)*POWER(32,0)))-1)),DAY(DATE(1000,1,1)+(IF(IFERROR(VALUE(MID(MID(A182,84,4),1,1)),MID(MID(A182,84,4),1,1))=0,0,IFERROR(VLOOKUP(VALUE(MID(MID(A182,84,4),1,1)),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0)*POWER(32,0)))-1))),DATE(2999,1,1))</f>
        <v>401404</v>
      </c>
      <c r="K182" s="28" t="str">
        <f t="shared" si="24"/>
        <v>Other</v>
      </c>
    </row>
    <row r="183" spans="1:11" ht="12" customHeight="1">
      <c r="A183" s="7"/>
      <c r="B183" s="7" t="str">
        <f t="shared" si="18"/>
        <v>No Card</v>
      </c>
      <c r="C183" s="7" t="str">
        <f>IF(COUNTIF(MasterRoster!$F$5:$F$1001, H183)&gt;0, "Yes", "No")</f>
        <v>No</v>
      </c>
      <c r="D183" s="16" t="str">
        <f t="shared" ca="1" si="19"/>
        <v>Error</v>
      </c>
      <c r="E183" s="7" t="str">
        <f t="shared" si="20"/>
        <v/>
      </c>
      <c r="F183" s="7" t="str">
        <f t="shared" si="21"/>
        <v/>
      </c>
      <c r="G183" s="7" t="str">
        <f t="shared" si="22"/>
        <v>N/A</v>
      </c>
      <c r="H183" s="28" t="e">
        <f>(IFERROR(VLOOKUP(MID($A183,9,1),'DO NOT DELETE THIS SHEET'!$A$1:$B$32,2,0),VLOOKUP(VALUE(MID($A183,9,1)),'DO NOT DELETE THIS SHEET'!$A$1:$B$32,2,0))*32^6)+(IFERROR(VLOOKUP(MID($A183, 10, 1),'DO NOT DELETE THIS SHEET'!$A$1:$B$32,2,0),VLOOKUP(VALUE(MID($A183, 10, 1)),'DO NOT DELETE THIS SHEET'!$A$1:$B$32,2,0))*32^5)+(IFERROR(VLOOKUP(MID($A183, 11, 1),'DO NOT DELETE THIS SHEET'!$A$1:$B$32,2,0),VLOOKUP(VALUE(MID($A183, 11, 1)),'DO NOT DELETE THIS SHEET'!$A$1:$B$32,2,0))*32^4)+(IFERROR(VLOOKUP(MID($A183, 12, 1),'DO NOT DELETE THIS SHEET'!$A$1:$B$32,2,0),VLOOKUP(VALUE(MID($A183, 12, 1)),'DO NOT DELETE THIS SHEET'!$A$1:$B$32,2,0))*32^3)+(IFERROR(VLOOKUP(MID($A183, 13, 1),'DO NOT DELETE THIS SHEET'!$A$1:$B$32,2,0),VLOOKUP(VALUE(MID($A183, 13, 1)),'DO NOT DELETE THIS SHEET'!$A$1:$B$32,2,0))*32^2)+(IFERROR(VLOOKUP(MID($A183, 14, 1),'DO NOT DELETE THIS SHEET'!$A$1:$B$32,2,0),VLOOKUP(VALUE(MID($A183, 14, 1)),'DO NOT DELETE THIS SHEET'!$A$1:$B$32,2,0))*32)+(IFERROR(VLOOKUP(MID($A183, 15, 1),'DO NOT DELETE THIS SHEET'!$A$1:$B$32,2,0),VLOOKUP(VALUE(MID($A183, 15, 1)),'DO NOT DELETE THIS SHEET'!$A$1:$B$32,2,0)))</f>
        <v>#VALUE!</v>
      </c>
      <c r="I183" s="7" t="str">
        <f t="shared" si="23"/>
        <v/>
      </c>
      <c r="J183" s="15">
        <f>IF(K183="USMC",DATE(YEAR(DATE(1000,1,1)+(IF(IFERROR(VALUE(MID(MID(A183,84,4),1,1)),MID(MID(A183,84,4),1,1))=0,0,IFERROR(VLOOKUP(VALUE(MID(MID(A183,84,4),1,1)),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0)*POWER(32,0)))-1))-1900,MONTH(DATE(1000,1,1)+(IF(IFERROR(VALUE(MID(MID(A183,84,4),1,1)),MID(MID(A183,84,4),1,1))=0,0,IFERROR(VLOOKUP(VALUE(MID(MID(A183,84,4),1,1)),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0)*POWER(32,0)))-1)),DAY(DATE(1000,1,1)+(IF(IFERROR(VALUE(MID(MID(A183,84,4),1,1)),MID(MID(A183,84,4),1,1))=0,0,IFERROR(VLOOKUP(VALUE(MID(MID(A183,84,4),1,1)),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0)*POWER(32,0)))-1))),DATE(2999,1,1))</f>
        <v>401404</v>
      </c>
      <c r="K183" s="28" t="str">
        <f t="shared" si="24"/>
        <v>Other</v>
      </c>
    </row>
    <row r="184" spans="1:11" ht="12" customHeight="1">
      <c r="A184" s="7"/>
      <c r="B184" s="7" t="str">
        <f t="shared" si="18"/>
        <v>No Card</v>
      </c>
      <c r="C184" s="7" t="str">
        <f>IF(COUNTIF(MasterRoster!$F$5:$F$1001, H184)&gt;0, "Yes", "No")</f>
        <v>No</v>
      </c>
      <c r="D184" s="16" t="str">
        <f t="shared" ca="1" si="19"/>
        <v>Error</v>
      </c>
      <c r="E184" s="7" t="str">
        <f t="shared" si="20"/>
        <v/>
      </c>
      <c r="F184" s="7" t="str">
        <f t="shared" si="21"/>
        <v/>
      </c>
      <c r="G184" s="7" t="str">
        <f t="shared" si="22"/>
        <v>N/A</v>
      </c>
      <c r="H184" s="28" t="e">
        <f>(IFERROR(VLOOKUP(MID($A184,9,1),'DO NOT DELETE THIS SHEET'!$A$1:$B$32,2,0),VLOOKUP(VALUE(MID($A184,9,1)),'DO NOT DELETE THIS SHEET'!$A$1:$B$32,2,0))*32^6)+(IFERROR(VLOOKUP(MID($A184, 10, 1),'DO NOT DELETE THIS SHEET'!$A$1:$B$32,2,0),VLOOKUP(VALUE(MID($A184, 10, 1)),'DO NOT DELETE THIS SHEET'!$A$1:$B$32,2,0))*32^5)+(IFERROR(VLOOKUP(MID($A184, 11, 1),'DO NOT DELETE THIS SHEET'!$A$1:$B$32,2,0),VLOOKUP(VALUE(MID($A184, 11, 1)),'DO NOT DELETE THIS SHEET'!$A$1:$B$32,2,0))*32^4)+(IFERROR(VLOOKUP(MID($A184, 12, 1),'DO NOT DELETE THIS SHEET'!$A$1:$B$32,2,0),VLOOKUP(VALUE(MID($A184, 12, 1)),'DO NOT DELETE THIS SHEET'!$A$1:$B$32,2,0))*32^3)+(IFERROR(VLOOKUP(MID($A184, 13, 1),'DO NOT DELETE THIS SHEET'!$A$1:$B$32,2,0),VLOOKUP(VALUE(MID($A184, 13, 1)),'DO NOT DELETE THIS SHEET'!$A$1:$B$32,2,0))*32^2)+(IFERROR(VLOOKUP(MID($A184, 14, 1),'DO NOT DELETE THIS SHEET'!$A$1:$B$32,2,0),VLOOKUP(VALUE(MID($A184, 14, 1)),'DO NOT DELETE THIS SHEET'!$A$1:$B$32,2,0))*32)+(IFERROR(VLOOKUP(MID($A184, 15, 1),'DO NOT DELETE THIS SHEET'!$A$1:$B$32,2,0),VLOOKUP(VALUE(MID($A184, 15, 1)),'DO NOT DELETE THIS SHEET'!$A$1:$B$32,2,0)))</f>
        <v>#VALUE!</v>
      </c>
      <c r="I184" s="7" t="str">
        <f t="shared" si="23"/>
        <v/>
      </c>
      <c r="J184" s="15">
        <f>IF(K184="USMC",DATE(YEAR(DATE(1000,1,1)+(IF(IFERROR(VALUE(MID(MID(A184,84,4),1,1)),MID(MID(A184,84,4),1,1))=0,0,IFERROR(VLOOKUP(VALUE(MID(MID(A184,84,4),1,1)),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0)*POWER(32,0)))-1))-1900,MONTH(DATE(1000,1,1)+(IF(IFERROR(VALUE(MID(MID(A184,84,4),1,1)),MID(MID(A184,84,4),1,1))=0,0,IFERROR(VLOOKUP(VALUE(MID(MID(A184,84,4),1,1)),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0)*POWER(32,0)))-1)),DAY(DATE(1000,1,1)+(IF(IFERROR(VALUE(MID(MID(A184,84,4),1,1)),MID(MID(A184,84,4),1,1))=0,0,IFERROR(VLOOKUP(VALUE(MID(MID(A184,84,4),1,1)),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0)*POWER(32,0)))-1))),DATE(2999,1,1))</f>
        <v>401404</v>
      </c>
      <c r="K184" s="28" t="str">
        <f t="shared" si="24"/>
        <v>Other</v>
      </c>
    </row>
    <row r="185" spans="1:11" ht="12" customHeight="1">
      <c r="A185" s="7"/>
      <c r="B185" s="7" t="str">
        <f t="shared" si="18"/>
        <v>No Card</v>
      </c>
      <c r="C185" s="7" t="str">
        <f>IF(COUNTIF(MasterRoster!$F$5:$F$1001, H185)&gt;0, "Yes", "No")</f>
        <v>No</v>
      </c>
      <c r="D185" s="16" t="str">
        <f t="shared" ca="1" si="19"/>
        <v>Error</v>
      </c>
      <c r="E185" s="7" t="str">
        <f t="shared" si="20"/>
        <v/>
      </c>
      <c r="F185" s="7" t="str">
        <f t="shared" si="21"/>
        <v/>
      </c>
      <c r="G185" s="7" t="str">
        <f t="shared" si="22"/>
        <v>N/A</v>
      </c>
      <c r="H185" s="28" t="e">
        <f>(IFERROR(VLOOKUP(MID($A185,9,1),'DO NOT DELETE THIS SHEET'!$A$1:$B$32,2,0),VLOOKUP(VALUE(MID($A185,9,1)),'DO NOT DELETE THIS SHEET'!$A$1:$B$32,2,0))*32^6)+(IFERROR(VLOOKUP(MID($A185, 10, 1),'DO NOT DELETE THIS SHEET'!$A$1:$B$32,2,0),VLOOKUP(VALUE(MID($A185, 10, 1)),'DO NOT DELETE THIS SHEET'!$A$1:$B$32,2,0))*32^5)+(IFERROR(VLOOKUP(MID($A185, 11, 1),'DO NOT DELETE THIS SHEET'!$A$1:$B$32,2,0),VLOOKUP(VALUE(MID($A185, 11, 1)),'DO NOT DELETE THIS SHEET'!$A$1:$B$32,2,0))*32^4)+(IFERROR(VLOOKUP(MID($A185, 12, 1),'DO NOT DELETE THIS SHEET'!$A$1:$B$32,2,0),VLOOKUP(VALUE(MID($A185, 12, 1)),'DO NOT DELETE THIS SHEET'!$A$1:$B$32,2,0))*32^3)+(IFERROR(VLOOKUP(MID($A185, 13, 1),'DO NOT DELETE THIS SHEET'!$A$1:$B$32,2,0),VLOOKUP(VALUE(MID($A185, 13, 1)),'DO NOT DELETE THIS SHEET'!$A$1:$B$32,2,0))*32^2)+(IFERROR(VLOOKUP(MID($A185, 14, 1),'DO NOT DELETE THIS SHEET'!$A$1:$B$32,2,0),VLOOKUP(VALUE(MID($A185, 14, 1)),'DO NOT DELETE THIS SHEET'!$A$1:$B$32,2,0))*32)+(IFERROR(VLOOKUP(MID($A185, 15, 1),'DO NOT DELETE THIS SHEET'!$A$1:$B$32,2,0),VLOOKUP(VALUE(MID($A185, 15, 1)),'DO NOT DELETE THIS SHEET'!$A$1:$B$32,2,0)))</f>
        <v>#VALUE!</v>
      </c>
      <c r="I185" s="7" t="str">
        <f t="shared" si="23"/>
        <v/>
      </c>
      <c r="J185" s="15">
        <f>IF(K185="USMC",DATE(YEAR(DATE(1000,1,1)+(IF(IFERROR(VALUE(MID(MID(A185,84,4),1,1)),MID(MID(A185,84,4),1,1))=0,0,IFERROR(VLOOKUP(VALUE(MID(MID(A185,84,4),1,1)),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0)*POWER(32,0)))-1))-1900,MONTH(DATE(1000,1,1)+(IF(IFERROR(VALUE(MID(MID(A185,84,4),1,1)),MID(MID(A185,84,4),1,1))=0,0,IFERROR(VLOOKUP(VALUE(MID(MID(A185,84,4),1,1)),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0)*POWER(32,0)))-1)),DAY(DATE(1000,1,1)+(IF(IFERROR(VALUE(MID(MID(A185,84,4),1,1)),MID(MID(A185,84,4),1,1))=0,0,IFERROR(VLOOKUP(VALUE(MID(MID(A185,84,4),1,1)),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0)*POWER(32,0)))-1))),DATE(2999,1,1))</f>
        <v>401404</v>
      </c>
      <c r="K185" s="28" t="str">
        <f t="shared" si="24"/>
        <v>Other</v>
      </c>
    </row>
    <row r="186" spans="1:11" ht="12" customHeight="1">
      <c r="A186" s="7"/>
      <c r="B186" s="7" t="str">
        <f t="shared" si="18"/>
        <v>No Card</v>
      </c>
      <c r="C186" s="7" t="str">
        <f>IF(COUNTIF(MasterRoster!$F$5:$F$1001, H186)&gt;0, "Yes", "No")</f>
        <v>No</v>
      </c>
      <c r="D186" s="16" t="str">
        <f t="shared" ca="1" si="19"/>
        <v>Error</v>
      </c>
      <c r="E186" s="7" t="str">
        <f t="shared" si="20"/>
        <v/>
      </c>
      <c r="F186" s="7" t="str">
        <f t="shared" si="21"/>
        <v/>
      </c>
      <c r="G186" s="7" t="str">
        <f t="shared" si="22"/>
        <v>N/A</v>
      </c>
      <c r="H186" s="28" t="e">
        <f>(IFERROR(VLOOKUP(MID($A186,9,1),'DO NOT DELETE THIS SHEET'!$A$1:$B$32,2,0),VLOOKUP(VALUE(MID($A186,9,1)),'DO NOT DELETE THIS SHEET'!$A$1:$B$32,2,0))*32^6)+(IFERROR(VLOOKUP(MID($A186, 10, 1),'DO NOT DELETE THIS SHEET'!$A$1:$B$32,2,0),VLOOKUP(VALUE(MID($A186, 10, 1)),'DO NOT DELETE THIS SHEET'!$A$1:$B$32,2,0))*32^5)+(IFERROR(VLOOKUP(MID($A186, 11, 1),'DO NOT DELETE THIS SHEET'!$A$1:$B$32,2,0),VLOOKUP(VALUE(MID($A186, 11, 1)),'DO NOT DELETE THIS SHEET'!$A$1:$B$32,2,0))*32^4)+(IFERROR(VLOOKUP(MID($A186, 12, 1),'DO NOT DELETE THIS SHEET'!$A$1:$B$32,2,0),VLOOKUP(VALUE(MID($A186, 12, 1)),'DO NOT DELETE THIS SHEET'!$A$1:$B$32,2,0))*32^3)+(IFERROR(VLOOKUP(MID($A186, 13, 1),'DO NOT DELETE THIS SHEET'!$A$1:$B$32,2,0),VLOOKUP(VALUE(MID($A186, 13, 1)),'DO NOT DELETE THIS SHEET'!$A$1:$B$32,2,0))*32^2)+(IFERROR(VLOOKUP(MID($A186, 14, 1),'DO NOT DELETE THIS SHEET'!$A$1:$B$32,2,0),VLOOKUP(VALUE(MID($A186, 14, 1)),'DO NOT DELETE THIS SHEET'!$A$1:$B$32,2,0))*32)+(IFERROR(VLOOKUP(MID($A186, 15, 1),'DO NOT DELETE THIS SHEET'!$A$1:$B$32,2,0),VLOOKUP(VALUE(MID($A186, 15, 1)),'DO NOT DELETE THIS SHEET'!$A$1:$B$32,2,0)))</f>
        <v>#VALUE!</v>
      </c>
      <c r="I186" s="7" t="str">
        <f t="shared" si="23"/>
        <v/>
      </c>
      <c r="J186" s="15">
        <f>IF(K186="USMC",DATE(YEAR(DATE(1000,1,1)+(IF(IFERROR(VALUE(MID(MID(A186,84,4),1,1)),MID(MID(A186,84,4),1,1))=0,0,IFERROR(VLOOKUP(VALUE(MID(MID(A186,84,4),1,1)),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0)*POWER(32,0)))-1))-1900,MONTH(DATE(1000,1,1)+(IF(IFERROR(VALUE(MID(MID(A186,84,4),1,1)),MID(MID(A186,84,4),1,1))=0,0,IFERROR(VLOOKUP(VALUE(MID(MID(A186,84,4),1,1)),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0)*POWER(32,0)))-1)),DAY(DATE(1000,1,1)+(IF(IFERROR(VALUE(MID(MID(A186,84,4),1,1)),MID(MID(A186,84,4),1,1))=0,0,IFERROR(VLOOKUP(VALUE(MID(MID(A186,84,4),1,1)),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0)*POWER(32,0)))-1))),DATE(2999,1,1))</f>
        <v>401404</v>
      </c>
      <c r="K186" s="28" t="str">
        <f t="shared" si="24"/>
        <v>Other</v>
      </c>
    </row>
    <row r="187" spans="1:11" ht="12" customHeight="1">
      <c r="A187" s="7"/>
      <c r="B187" s="7" t="str">
        <f t="shared" si="18"/>
        <v>No Card</v>
      </c>
      <c r="C187" s="7" t="str">
        <f>IF(COUNTIF(MasterRoster!$F$5:$F$1001, H187)&gt;0, "Yes", "No")</f>
        <v>No</v>
      </c>
      <c r="D187" s="16" t="str">
        <f t="shared" ca="1" si="19"/>
        <v>Error</v>
      </c>
      <c r="E187" s="7" t="str">
        <f t="shared" si="20"/>
        <v/>
      </c>
      <c r="F187" s="7" t="str">
        <f t="shared" si="21"/>
        <v/>
      </c>
      <c r="G187" s="7" t="str">
        <f t="shared" si="22"/>
        <v>N/A</v>
      </c>
      <c r="H187" s="28" t="e">
        <f>(IFERROR(VLOOKUP(MID($A187,9,1),'DO NOT DELETE THIS SHEET'!$A$1:$B$32,2,0),VLOOKUP(VALUE(MID($A187,9,1)),'DO NOT DELETE THIS SHEET'!$A$1:$B$32,2,0))*32^6)+(IFERROR(VLOOKUP(MID($A187, 10, 1),'DO NOT DELETE THIS SHEET'!$A$1:$B$32,2,0),VLOOKUP(VALUE(MID($A187, 10, 1)),'DO NOT DELETE THIS SHEET'!$A$1:$B$32,2,0))*32^5)+(IFERROR(VLOOKUP(MID($A187, 11, 1),'DO NOT DELETE THIS SHEET'!$A$1:$B$32,2,0),VLOOKUP(VALUE(MID($A187, 11, 1)),'DO NOT DELETE THIS SHEET'!$A$1:$B$32,2,0))*32^4)+(IFERROR(VLOOKUP(MID($A187, 12, 1),'DO NOT DELETE THIS SHEET'!$A$1:$B$32,2,0),VLOOKUP(VALUE(MID($A187, 12, 1)),'DO NOT DELETE THIS SHEET'!$A$1:$B$32,2,0))*32^3)+(IFERROR(VLOOKUP(MID($A187, 13, 1),'DO NOT DELETE THIS SHEET'!$A$1:$B$32,2,0),VLOOKUP(VALUE(MID($A187, 13, 1)),'DO NOT DELETE THIS SHEET'!$A$1:$B$32,2,0))*32^2)+(IFERROR(VLOOKUP(MID($A187, 14, 1),'DO NOT DELETE THIS SHEET'!$A$1:$B$32,2,0),VLOOKUP(VALUE(MID($A187, 14, 1)),'DO NOT DELETE THIS SHEET'!$A$1:$B$32,2,0))*32)+(IFERROR(VLOOKUP(MID($A187, 15, 1),'DO NOT DELETE THIS SHEET'!$A$1:$B$32,2,0),VLOOKUP(VALUE(MID($A187, 15, 1)),'DO NOT DELETE THIS SHEET'!$A$1:$B$32,2,0)))</f>
        <v>#VALUE!</v>
      </c>
      <c r="I187" s="7" t="str">
        <f t="shared" si="23"/>
        <v/>
      </c>
      <c r="J187" s="15">
        <f>IF(K187="USMC",DATE(YEAR(DATE(1000,1,1)+(IF(IFERROR(VALUE(MID(MID(A187,84,4),1,1)),MID(MID(A187,84,4),1,1))=0,0,IFERROR(VLOOKUP(VALUE(MID(MID(A187,84,4),1,1)),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0)*POWER(32,0)))-1))-1900,MONTH(DATE(1000,1,1)+(IF(IFERROR(VALUE(MID(MID(A187,84,4),1,1)),MID(MID(A187,84,4),1,1))=0,0,IFERROR(VLOOKUP(VALUE(MID(MID(A187,84,4),1,1)),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0)*POWER(32,0)))-1)),DAY(DATE(1000,1,1)+(IF(IFERROR(VALUE(MID(MID(A187,84,4),1,1)),MID(MID(A187,84,4),1,1))=0,0,IFERROR(VLOOKUP(VALUE(MID(MID(A187,84,4),1,1)),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0)*POWER(32,0)))-1))),DATE(2999,1,1))</f>
        <v>401404</v>
      </c>
      <c r="K187" s="28" t="str">
        <f t="shared" si="24"/>
        <v>Other</v>
      </c>
    </row>
    <row r="188" spans="1:11" ht="12" customHeight="1">
      <c r="A188" s="7"/>
      <c r="B188" s="7" t="str">
        <f t="shared" si="18"/>
        <v>No Card</v>
      </c>
      <c r="C188" s="7" t="str">
        <f>IF(COUNTIF(MasterRoster!$F$5:$F$1001, H188)&gt;0, "Yes", "No")</f>
        <v>No</v>
      </c>
      <c r="D188" s="16" t="str">
        <f t="shared" ca="1" si="19"/>
        <v>Error</v>
      </c>
      <c r="E188" s="7" t="str">
        <f t="shared" si="20"/>
        <v/>
      </c>
      <c r="F188" s="7" t="str">
        <f t="shared" si="21"/>
        <v/>
      </c>
      <c r="G188" s="7" t="str">
        <f t="shared" si="22"/>
        <v>N/A</v>
      </c>
      <c r="H188" s="28" t="e">
        <f>(IFERROR(VLOOKUP(MID($A188,9,1),'DO NOT DELETE THIS SHEET'!$A$1:$B$32,2,0),VLOOKUP(VALUE(MID($A188,9,1)),'DO NOT DELETE THIS SHEET'!$A$1:$B$32,2,0))*32^6)+(IFERROR(VLOOKUP(MID($A188, 10, 1),'DO NOT DELETE THIS SHEET'!$A$1:$B$32,2,0),VLOOKUP(VALUE(MID($A188, 10, 1)),'DO NOT DELETE THIS SHEET'!$A$1:$B$32,2,0))*32^5)+(IFERROR(VLOOKUP(MID($A188, 11, 1),'DO NOT DELETE THIS SHEET'!$A$1:$B$32,2,0),VLOOKUP(VALUE(MID($A188, 11, 1)),'DO NOT DELETE THIS SHEET'!$A$1:$B$32,2,0))*32^4)+(IFERROR(VLOOKUP(MID($A188, 12, 1),'DO NOT DELETE THIS SHEET'!$A$1:$B$32,2,0),VLOOKUP(VALUE(MID($A188, 12, 1)),'DO NOT DELETE THIS SHEET'!$A$1:$B$32,2,0))*32^3)+(IFERROR(VLOOKUP(MID($A188, 13, 1),'DO NOT DELETE THIS SHEET'!$A$1:$B$32,2,0),VLOOKUP(VALUE(MID($A188, 13, 1)),'DO NOT DELETE THIS SHEET'!$A$1:$B$32,2,0))*32^2)+(IFERROR(VLOOKUP(MID($A188, 14, 1),'DO NOT DELETE THIS SHEET'!$A$1:$B$32,2,0),VLOOKUP(VALUE(MID($A188, 14, 1)),'DO NOT DELETE THIS SHEET'!$A$1:$B$32,2,0))*32)+(IFERROR(VLOOKUP(MID($A188, 15, 1),'DO NOT DELETE THIS SHEET'!$A$1:$B$32,2,0),VLOOKUP(VALUE(MID($A188, 15, 1)),'DO NOT DELETE THIS SHEET'!$A$1:$B$32,2,0)))</f>
        <v>#VALUE!</v>
      </c>
      <c r="I188" s="7" t="str">
        <f t="shared" si="23"/>
        <v/>
      </c>
      <c r="J188" s="15">
        <f>IF(K188="USMC",DATE(YEAR(DATE(1000,1,1)+(IF(IFERROR(VALUE(MID(MID(A188,84,4),1,1)),MID(MID(A188,84,4),1,1))=0,0,IFERROR(VLOOKUP(VALUE(MID(MID(A188,84,4),1,1)),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0)*POWER(32,0)))-1))-1900,MONTH(DATE(1000,1,1)+(IF(IFERROR(VALUE(MID(MID(A188,84,4),1,1)),MID(MID(A188,84,4),1,1))=0,0,IFERROR(VLOOKUP(VALUE(MID(MID(A188,84,4),1,1)),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0)*POWER(32,0)))-1)),DAY(DATE(1000,1,1)+(IF(IFERROR(VALUE(MID(MID(A188,84,4),1,1)),MID(MID(A188,84,4),1,1))=0,0,IFERROR(VLOOKUP(VALUE(MID(MID(A188,84,4),1,1)),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0)*POWER(32,0)))-1))),DATE(2999,1,1))</f>
        <v>401404</v>
      </c>
      <c r="K188" s="28" t="str">
        <f t="shared" si="24"/>
        <v>Other</v>
      </c>
    </row>
    <row r="189" spans="1:11" ht="12" customHeight="1">
      <c r="A189" s="7"/>
      <c r="B189" s="7" t="str">
        <f t="shared" si="18"/>
        <v>No Card</v>
      </c>
      <c r="C189" s="7" t="str">
        <f>IF(COUNTIF(MasterRoster!$F$5:$F$1001, H189)&gt;0, "Yes", "No")</f>
        <v>No</v>
      </c>
      <c r="D189" s="16" t="str">
        <f t="shared" ca="1" si="19"/>
        <v>Error</v>
      </c>
      <c r="E189" s="7" t="str">
        <f t="shared" si="20"/>
        <v/>
      </c>
      <c r="F189" s="7" t="str">
        <f t="shared" si="21"/>
        <v/>
      </c>
      <c r="G189" s="7" t="str">
        <f t="shared" si="22"/>
        <v>N/A</v>
      </c>
      <c r="H189" s="28" t="e">
        <f>(IFERROR(VLOOKUP(MID($A189,9,1),'DO NOT DELETE THIS SHEET'!$A$1:$B$32,2,0),VLOOKUP(VALUE(MID($A189,9,1)),'DO NOT DELETE THIS SHEET'!$A$1:$B$32,2,0))*32^6)+(IFERROR(VLOOKUP(MID($A189, 10, 1),'DO NOT DELETE THIS SHEET'!$A$1:$B$32,2,0),VLOOKUP(VALUE(MID($A189, 10, 1)),'DO NOT DELETE THIS SHEET'!$A$1:$B$32,2,0))*32^5)+(IFERROR(VLOOKUP(MID($A189, 11, 1),'DO NOT DELETE THIS SHEET'!$A$1:$B$32,2,0),VLOOKUP(VALUE(MID($A189, 11, 1)),'DO NOT DELETE THIS SHEET'!$A$1:$B$32,2,0))*32^4)+(IFERROR(VLOOKUP(MID($A189, 12, 1),'DO NOT DELETE THIS SHEET'!$A$1:$B$32,2,0),VLOOKUP(VALUE(MID($A189, 12, 1)),'DO NOT DELETE THIS SHEET'!$A$1:$B$32,2,0))*32^3)+(IFERROR(VLOOKUP(MID($A189, 13, 1),'DO NOT DELETE THIS SHEET'!$A$1:$B$32,2,0),VLOOKUP(VALUE(MID($A189, 13, 1)),'DO NOT DELETE THIS SHEET'!$A$1:$B$32,2,0))*32^2)+(IFERROR(VLOOKUP(MID($A189, 14, 1),'DO NOT DELETE THIS SHEET'!$A$1:$B$32,2,0),VLOOKUP(VALUE(MID($A189, 14, 1)),'DO NOT DELETE THIS SHEET'!$A$1:$B$32,2,0))*32)+(IFERROR(VLOOKUP(MID($A189, 15, 1),'DO NOT DELETE THIS SHEET'!$A$1:$B$32,2,0),VLOOKUP(VALUE(MID($A189, 15, 1)),'DO NOT DELETE THIS SHEET'!$A$1:$B$32,2,0)))</f>
        <v>#VALUE!</v>
      </c>
      <c r="I189" s="7" t="str">
        <f t="shared" si="23"/>
        <v/>
      </c>
      <c r="J189" s="15">
        <f>IF(K189="USMC",DATE(YEAR(DATE(1000,1,1)+(IF(IFERROR(VALUE(MID(MID(A189,84,4),1,1)),MID(MID(A189,84,4),1,1))=0,0,IFERROR(VLOOKUP(VALUE(MID(MID(A189,84,4),1,1)),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0)*POWER(32,0)))-1))-1900,MONTH(DATE(1000,1,1)+(IF(IFERROR(VALUE(MID(MID(A189,84,4),1,1)),MID(MID(A189,84,4),1,1))=0,0,IFERROR(VLOOKUP(VALUE(MID(MID(A189,84,4),1,1)),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0)*POWER(32,0)))-1)),DAY(DATE(1000,1,1)+(IF(IFERROR(VALUE(MID(MID(A189,84,4),1,1)),MID(MID(A189,84,4),1,1))=0,0,IFERROR(VLOOKUP(VALUE(MID(MID(A189,84,4),1,1)),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0)*POWER(32,0)))-1))),DATE(2999,1,1))</f>
        <v>401404</v>
      </c>
      <c r="K189" s="28" t="str">
        <f t="shared" si="24"/>
        <v>Other</v>
      </c>
    </row>
    <row r="190" spans="1:11" ht="12" customHeight="1">
      <c r="A190" s="7"/>
      <c r="B190" s="7" t="str">
        <f t="shared" si="18"/>
        <v>No Card</v>
      </c>
      <c r="C190" s="7" t="str">
        <f>IF(COUNTIF(MasterRoster!$F$5:$F$1001, H190)&gt;0, "Yes", "No")</f>
        <v>No</v>
      </c>
      <c r="D190" s="16" t="str">
        <f t="shared" ca="1" si="19"/>
        <v>Error</v>
      </c>
      <c r="E190" s="7" t="str">
        <f t="shared" si="20"/>
        <v/>
      </c>
      <c r="F190" s="7" t="str">
        <f t="shared" si="21"/>
        <v/>
      </c>
      <c r="G190" s="7" t="str">
        <f t="shared" si="22"/>
        <v>N/A</v>
      </c>
      <c r="H190" s="28" t="e">
        <f>(IFERROR(VLOOKUP(MID($A190,9,1),'DO NOT DELETE THIS SHEET'!$A$1:$B$32,2,0),VLOOKUP(VALUE(MID($A190,9,1)),'DO NOT DELETE THIS SHEET'!$A$1:$B$32,2,0))*32^6)+(IFERROR(VLOOKUP(MID($A190, 10, 1),'DO NOT DELETE THIS SHEET'!$A$1:$B$32,2,0),VLOOKUP(VALUE(MID($A190, 10, 1)),'DO NOT DELETE THIS SHEET'!$A$1:$B$32,2,0))*32^5)+(IFERROR(VLOOKUP(MID($A190, 11, 1),'DO NOT DELETE THIS SHEET'!$A$1:$B$32,2,0),VLOOKUP(VALUE(MID($A190, 11, 1)),'DO NOT DELETE THIS SHEET'!$A$1:$B$32,2,0))*32^4)+(IFERROR(VLOOKUP(MID($A190, 12, 1),'DO NOT DELETE THIS SHEET'!$A$1:$B$32,2,0),VLOOKUP(VALUE(MID($A190, 12, 1)),'DO NOT DELETE THIS SHEET'!$A$1:$B$32,2,0))*32^3)+(IFERROR(VLOOKUP(MID($A190, 13, 1),'DO NOT DELETE THIS SHEET'!$A$1:$B$32,2,0),VLOOKUP(VALUE(MID($A190, 13, 1)),'DO NOT DELETE THIS SHEET'!$A$1:$B$32,2,0))*32^2)+(IFERROR(VLOOKUP(MID($A190, 14, 1),'DO NOT DELETE THIS SHEET'!$A$1:$B$32,2,0),VLOOKUP(VALUE(MID($A190, 14, 1)),'DO NOT DELETE THIS SHEET'!$A$1:$B$32,2,0))*32)+(IFERROR(VLOOKUP(MID($A190, 15, 1),'DO NOT DELETE THIS SHEET'!$A$1:$B$32,2,0),VLOOKUP(VALUE(MID($A190, 15, 1)),'DO NOT DELETE THIS SHEET'!$A$1:$B$32,2,0)))</f>
        <v>#VALUE!</v>
      </c>
      <c r="I190" s="7" t="str">
        <f t="shared" si="23"/>
        <v/>
      </c>
      <c r="J190" s="15">
        <f>IF(K190="USMC",DATE(YEAR(DATE(1000,1,1)+(IF(IFERROR(VALUE(MID(MID(A190,84,4),1,1)),MID(MID(A190,84,4),1,1))=0,0,IFERROR(VLOOKUP(VALUE(MID(MID(A190,84,4),1,1)),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0)*POWER(32,0)))-1))-1900,MONTH(DATE(1000,1,1)+(IF(IFERROR(VALUE(MID(MID(A190,84,4),1,1)),MID(MID(A190,84,4),1,1))=0,0,IFERROR(VLOOKUP(VALUE(MID(MID(A190,84,4),1,1)),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0)*POWER(32,0)))-1)),DAY(DATE(1000,1,1)+(IF(IFERROR(VALUE(MID(MID(A190,84,4),1,1)),MID(MID(A190,84,4),1,1))=0,0,IFERROR(VLOOKUP(VALUE(MID(MID(A190,84,4),1,1)),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0)*POWER(32,0)))-1))),DATE(2999,1,1))</f>
        <v>401404</v>
      </c>
      <c r="K190" s="28" t="str">
        <f t="shared" si="24"/>
        <v>Other</v>
      </c>
    </row>
    <row r="191" spans="1:11" ht="12" customHeight="1">
      <c r="A191" s="7"/>
      <c r="B191" s="7" t="str">
        <f t="shared" si="18"/>
        <v>No Card</v>
      </c>
      <c r="C191" s="7" t="str">
        <f>IF(COUNTIF(MasterRoster!$F$5:$F$1001, H191)&gt;0, "Yes", "No")</f>
        <v>No</v>
      </c>
      <c r="D191" s="16" t="str">
        <f t="shared" ca="1" si="19"/>
        <v>Error</v>
      </c>
      <c r="E191" s="7" t="str">
        <f t="shared" si="20"/>
        <v/>
      </c>
      <c r="F191" s="7" t="str">
        <f t="shared" si="21"/>
        <v/>
      </c>
      <c r="G191" s="7" t="str">
        <f t="shared" si="22"/>
        <v>N/A</v>
      </c>
      <c r="H191" s="28" t="e">
        <f>(IFERROR(VLOOKUP(MID($A191,9,1),'DO NOT DELETE THIS SHEET'!$A$1:$B$32,2,0),VLOOKUP(VALUE(MID($A191,9,1)),'DO NOT DELETE THIS SHEET'!$A$1:$B$32,2,0))*32^6)+(IFERROR(VLOOKUP(MID($A191, 10, 1),'DO NOT DELETE THIS SHEET'!$A$1:$B$32,2,0),VLOOKUP(VALUE(MID($A191, 10, 1)),'DO NOT DELETE THIS SHEET'!$A$1:$B$32,2,0))*32^5)+(IFERROR(VLOOKUP(MID($A191, 11, 1),'DO NOT DELETE THIS SHEET'!$A$1:$B$32,2,0),VLOOKUP(VALUE(MID($A191, 11, 1)),'DO NOT DELETE THIS SHEET'!$A$1:$B$32,2,0))*32^4)+(IFERROR(VLOOKUP(MID($A191, 12, 1),'DO NOT DELETE THIS SHEET'!$A$1:$B$32,2,0),VLOOKUP(VALUE(MID($A191, 12, 1)),'DO NOT DELETE THIS SHEET'!$A$1:$B$32,2,0))*32^3)+(IFERROR(VLOOKUP(MID($A191, 13, 1),'DO NOT DELETE THIS SHEET'!$A$1:$B$32,2,0),VLOOKUP(VALUE(MID($A191, 13, 1)),'DO NOT DELETE THIS SHEET'!$A$1:$B$32,2,0))*32^2)+(IFERROR(VLOOKUP(MID($A191, 14, 1),'DO NOT DELETE THIS SHEET'!$A$1:$B$32,2,0),VLOOKUP(VALUE(MID($A191, 14, 1)),'DO NOT DELETE THIS SHEET'!$A$1:$B$32,2,0))*32)+(IFERROR(VLOOKUP(MID($A191, 15, 1),'DO NOT DELETE THIS SHEET'!$A$1:$B$32,2,0),VLOOKUP(VALUE(MID($A191, 15, 1)),'DO NOT DELETE THIS SHEET'!$A$1:$B$32,2,0)))</f>
        <v>#VALUE!</v>
      </c>
      <c r="I191" s="7" t="str">
        <f t="shared" si="23"/>
        <v/>
      </c>
      <c r="J191" s="15">
        <f>IF(K191="USMC",DATE(YEAR(DATE(1000,1,1)+(IF(IFERROR(VALUE(MID(MID(A191,84,4),1,1)),MID(MID(A191,84,4),1,1))=0,0,IFERROR(VLOOKUP(VALUE(MID(MID(A191,84,4),1,1)),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0)*POWER(32,0)))-1))-1900,MONTH(DATE(1000,1,1)+(IF(IFERROR(VALUE(MID(MID(A191,84,4),1,1)),MID(MID(A191,84,4),1,1))=0,0,IFERROR(VLOOKUP(VALUE(MID(MID(A191,84,4),1,1)),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0)*POWER(32,0)))-1)),DAY(DATE(1000,1,1)+(IF(IFERROR(VALUE(MID(MID(A191,84,4),1,1)),MID(MID(A191,84,4),1,1))=0,0,IFERROR(VLOOKUP(VALUE(MID(MID(A191,84,4),1,1)),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0)*POWER(32,0)))-1))),DATE(2999,1,1))</f>
        <v>401404</v>
      </c>
      <c r="K191" s="28" t="str">
        <f t="shared" si="24"/>
        <v>Other</v>
      </c>
    </row>
    <row r="192" spans="1:11" ht="12" customHeight="1">
      <c r="A192" s="7"/>
      <c r="B192" s="7" t="str">
        <f t="shared" si="18"/>
        <v>No Card</v>
      </c>
      <c r="C192" s="7" t="str">
        <f>IF(COUNTIF(MasterRoster!$F$5:$F$1001, H192)&gt;0, "Yes", "No")</f>
        <v>No</v>
      </c>
      <c r="D192" s="16" t="str">
        <f t="shared" ca="1" si="19"/>
        <v>Error</v>
      </c>
      <c r="E192" s="7" t="str">
        <f t="shared" si="20"/>
        <v/>
      </c>
      <c r="F192" s="7" t="str">
        <f t="shared" si="21"/>
        <v/>
      </c>
      <c r="G192" s="7" t="str">
        <f t="shared" si="22"/>
        <v>N/A</v>
      </c>
      <c r="H192" s="28" t="e">
        <f>(IFERROR(VLOOKUP(MID($A192,9,1),'DO NOT DELETE THIS SHEET'!$A$1:$B$32,2,0),VLOOKUP(VALUE(MID($A192,9,1)),'DO NOT DELETE THIS SHEET'!$A$1:$B$32,2,0))*32^6)+(IFERROR(VLOOKUP(MID($A192, 10, 1),'DO NOT DELETE THIS SHEET'!$A$1:$B$32,2,0),VLOOKUP(VALUE(MID($A192, 10, 1)),'DO NOT DELETE THIS SHEET'!$A$1:$B$32,2,0))*32^5)+(IFERROR(VLOOKUP(MID($A192, 11, 1),'DO NOT DELETE THIS SHEET'!$A$1:$B$32,2,0),VLOOKUP(VALUE(MID($A192, 11, 1)),'DO NOT DELETE THIS SHEET'!$A$1:$B$32,2,0))*32^4)+(IFERROR(VLOOKUP(MID($A192, 12, 1),'DO NOT DELETE THIS SHEET'!$A$1:$B$32,2,0),VLOOKUP(VALUE(MID($A192, 12, 1)),'DO NOT DELETE THIS SHEET'!$A$1:$B$32,2,0))*32^3)+(IFERROR(VLOOKUP(MID($A192, 13, 1),'DO NOT DELETE THIS SHEET'!$A$1:$B$32,2,0),VLOOKUP(VALUE(MID($A192, 13, 1)),'DO NOT DELETE THIS SHEET'!$A$1:$B$32,2,0))*32^2)+(IFERROR(VLOOKUP(MID($A192, 14, 1),'DO NOT DELETE THIS SHEET'!$A$1:$B$32,2,0),VLOOKUP(VALUE(MID($A192, 14, 1)),'DO NOT DELETE THIS SHEET'!$A$1:$B$32,2,0))*32)+(IFERROR(VLOOKUP(MID($A192, 15, 1),'DO NOT DELETE THIS SHEET'!$A$1:$B$32,2,0),VLOOKUP(VALUE(MID($A192, 15, 1)),'DO NOT DELETE THIS SHEET'!$A$1:$B$32,2,0)))</f>
        <v>#VALUE!</v>
      </c>
      <c r="I192" s="7" t="str">
        <f t="shared" si="23"/>
        <v/>
      </c>
      <c r="J192" s="15">
        <f>IF(K192="USMC",DATE(YEAR(DATE(1000,1,1)+(IF(IFERROR(VALUE(MID(MID(A192,84,4),1,1)),MID(MID(A192,84,4),1,1))=0,0,IFERROR(VLOOKUP(VALUE(MID(MID(A192,84,4),1,1)),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0)*POWER(32,0)))-1))-1900,MONTH(DATE(1000,1,1)+(IF(IFERROR(VALUE(MID(MID(A192,84,4),1,1)),MID(MID(A192,84,4),1,1))=0,0,IFERROR(VLOOKUP(VALUE(MID(MID(A192,84,4),1,1)),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0)*POWER(32,0)))-1)),DAY(DATE(1000,1,1)+(IF(IFERROR(VALUE(MID(MID(A192,84,4),1,1)),MID(MID(A192,84,4),1,1))=0,0,IFERROR(VLOOKUP(VALUE(MID(MID(A192,84,4),1,1)),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0)*POWER(32,0)))-1))),DATE(2999,1,1))</f>
        <v>401404</v>
      </c>
      <c r="K192" s="28" t="str">
        <f t="shared" si="24"/>
        <v>Other</v>
      </c>
    </row>
    <row r="193" spans="1:11" ht="12" customHeight="1">
      <c r="A193" s="7"/>
      <c r="B193" s="7" t="str">
        <f t="shared" si="18"/>
        <v>No Card</v>
      </c>
      <c r="C193" s="7" t="str">
        <f>IF(COUNTIF(MasterRoster!$F$5:$F$1001, H193)&gt;0, "Yes", "No")</f>
        <v>No</v>
      </c>
      <c r="D193" s="16" t="str">
        <f t="shared" ca="1" si="19"/>
        <v>Error</v>
      </c>
      <c r="E193" s="7" t="str">
        <f t="shared" si="20"/>
        <v/>
      </c>
      <c r="F193" s="7" t="str">
        <f t="shared" si="21"/>
        <v/>
      </c>
      <c r="G193" s="7" t="str">
        <f t="shared" si="22"/>
        <v>N/A</v>
      </c>
      <c r="H193" s="28" t="e">
        <f>(IFERROR(VLOOKUP(MID($A193,9,1),'DO NOT DELETE THIS SHEET'!$A$1:$B$32,2,0),VLOOKUP(VALUE(MID($A193,9,1)),'DO NOT DELETE THIS SHEET'!$A$1:$B$32,2,0))*32^6)+(IFERROR(VLOOKUP(MID($A193, 10, 1),'DO NOT DELETE THIS SHEET'!$A$1:$B$32,2,0),VLOOKUP(VALUE(MID($A193, 10, 1)),'DO NOT DELETE THIS SHEET'!$A$1:$B$32,2,0))*32^5)+(IFERROR(VLOOKUP(MID($A193, 11, 1),'DO NOT DELETE THIS SHEET'!$A$1:$B$32,2,0),VLOOKUP(VALUE(MID($A193, 11, 1)),'DO NOT DELETE THIS SHEET'!$A$1:$B$32,2,0))*32^4)+(IFERROR(VLOOKUP(MID($A193, 12, 1),'DO NOT DELETE THIS SHEET'!$A$1:$B$32,2,0),VLOOKUP(VALUE(MID($A193, 12, 1)),'DO NOT DELETE THIS SHEET'!$A$1:$B$32,2,0))*32^3)+(IFERROR(VLOOKUP(MID($A193, 13, 1),'DO NOT DELETE THIS SHEET'!$A$1:$B$32,2,0),VLOOKUP(VALUE(MID($A193, 13, 1)),'DO NOT DELETE THIS SHEET'!$A$1:$B$32,2,0))*32^2)+(IFERROR(VLOOKUP(MID($A193, 14, 1),'DO NOT DELETE THIS SHEET'!$A$1:$B$32,2,0),VLOOKUP(VALUE(MID($A193, 14, 1)),'DO NOT DELETE THIS SHEET'!$A$1:$B$32,2,0))*32)+(IFERROR(VLOOKUP(MID($A193, 15, 1),'DO NOT DELETE THIS SHEET'!$A$1:$B$32,2,0),VLOOKUP(VALUE(MID($A193, 15, 1)),'DO NOT DELETE THIS SHEET'!$A$1:$B$32,2,0)))</f>
        <v>#VALUE!</v>
      </c>
      <c r="I193" s="7" t="str">
        <f t="shared" si="23"/>
        <v/>
      </c>
      <c r="J193" s="15">
        <f>IF(K193="USMC",DATE(YEAR(DATE(1000,1,1)+(IF(IFERROR(VALUE(MID(MID(A193,84,4),1,1)),MID(MID(A193,84,4),1,1))=0,0,IFERROR(VLOOKUP(VALUE(MID(MID(A193,84,4),1,1)),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0)*POWER(32,0)))-1))-1900,MONTH(DATE(1000,1,1)+(IF(IFERROR(VALUE(MID(MID(A193,84,4),1,1)),MID(MID(A193,84,4),1,1))=0,0,IFERROR(VLOOKUP(VALUE(MID(MID(A193,84,4),1,1)),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0)*POWER(32,0)))-1)),DAY(DATE(1000,1,1)+(IF(IFERROR(VALUE(MID(MID(A193,84,4),1,1)),MID(MID(A193,84,4),1,1))=0,0,IFERROR(VLOOKUP(VALUE(MID(MID(A193,84,4),1,1)),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0)*POWER(32,0)))-1))),DATE(2999,1,1))</f>
        <v>401404</v>
      </c>
      <c r="K193" s="28" t="str">
        <f t="shared" si="24"/>
        <v>Other</v>
      </c>
    </row>
    <row r="194" spans="1:11" ht="12" customHeight="1">
      <c r="A194" s="7"/>
      <c r="B194" s="7" t="str">
        <f t="shared" si="18"/>
        <v>No Card</v>
      </c>
      <c r="C194" s="7" t="str">
        <f>IF(COUNTIF(MasterRoster!$F$5:$F$1001, H194)&gt;0, "Yes", "No")</f>
        <v>No</v>
      </c>
      <c r="D194" s="16" t="str">
        <f t="shared" ca="1" si="19"/>
        <v>Error</v>
      </c>
      <c r="E194" s="7" t="str">
        <f t="shared" si="20"/>
        <v/>
      </c>
      <c r="F194" s="7" t="str">
        <f t="shared" si="21"/>
        <v/>
      </c>
      <c r="G194" s="7" t="str">
        <f t="shared" si="22"/>
        <v>N/A</v>
      </c>
      <c r="H194" s="28" t="e">
        <f>(IFERROR(VLOOKUP(MID($A194,9,1),'DO NOT DELETE THIS SHEET'!$A$1:$B$32,2,0),VLOOKUP(VALUE(MID($A194,9,1)),'DO NOT DELETE THIS SHEET'!$A$1:$B$32,2,0))*32^6)+(IFERROR(VLOOKUP(MID($A194, 10, 1),'DO NOT DELETE THIS SHEET'!$A$1:$B$32,2,0),VLOOKUP(VALUE(MID($A194, 10, 1)),'DO NOT DELETE THIS SHEET'!$A$1:$B$32,2,0))*32^5)+(IFERROR(VLOOKUP(MID($A194, 11, 1),'DO NOT DELETE THIS SHEET'!$A$1:$B$32,2,0),VLOOKUP(VALUE(MID($A194, 11, 1)),'DO NOT DELETE THIS SHEET'!$A$1:$B$32,2,0))*32^4)+(IFERROR(VLOOKUP(MID($A194, 12, 1),'DO NOT DELETE THIS SHEET'!$A$1:$B$32,2,0),VLOOKUP(VALUE(MID($A194, 12, 1)),'DO NOT DELETE THIS SHEET'!$A$1:$B$32,2,0))*32^3)+(IFERROR(VLOOKUP(MID($A194, 13, 1),'DO NOT DELETE THIS SHEET'!$A$1:$B$32,2,0),VLOOKUP(VALUE(MID($A194, 13, 1)),'DO NOT DELETE THIS SHEET'!$A$1:$B$32,2,0))*32^2)+(IFERROR(VLOOKUP(MID($A194, 14, 1),'DO NOT DELETE THIS SHEET'!$A$1:$B$32,2,0),VLOOKUP(VALUE(MID($A194, 14, 1)),'DO NOT DELETE THIS SHEET'!$A$1:$B$32,2,0))*32)+(IFERROR(VLOOKUP(MID($A194, 15, 1),'DO NOT DELETE THIS SHEET'!$A$1:$B$32,2,0),VLOOKUP(VALUE(MID($A194, 15, 1)),'DO NOT DELETE THIS SHEET'!$A$1:$B$32,2,0)))</f>
        <v>#VALUE!</v>
      </c>
      <c r="I194" s="7" t="str">
        <f t="shared" si="23"/>
        <v/>
      </c>
      <c r="J194" s="15">
        <f>IF(K194="USMC",DATE(YEAR(DATE(1000,1,1)+(IF(IFERROR(VALUE(MID(MID(A194,84,4),1,1)),MID(MID(A194,84,4),1,1))=0,0,IFERROR(VLOOKUP(VALUE(MID(MID(A194,84,4),1,1)),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0)*POWER(32,0)))-1))-1900,MONTH(DATE(1000,1,1)+(IF(IFERROR(VALUE(MID(MID(A194,84,4),1,1)),MID(MID(A194,84,4),1,1))=0,0,IFERROR(VLOOKUP(VALUE(MID(MID(A194,84,4),1,1)),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0)*POWER(32,0)))-1)),DAY(DATE(1000,1,1)+(IF(IFERROR(VALUE(MID(MID(A194,84,4),1,1)),MID(MID(A194,84,4),1,1))=0,0,IFERROR(VLOOKUP(VALUE(MID(MID(A194,84,4),1,1)),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0)*POWER(32,0)))-1))),DATE(2999,1,1))</f>
        <v>401404</v>
      </c>
      <c r="K194" s="28" t="str">
        <f t="shared" si="24"/>
        <v>Other</v>
      </c>
    </row>
    <row r="195" spans="1:11" ht="12" customHeight="1">
      <c r="A195" s="7"/>
      <c r="B195" s="7" t="str">
        <f t="shared" si="18"/>
        <v>No Card</v>
      </c>
      <c r="C195" s="7" t="str">
        <f>IF(COUNTIF(MasterRoster!$F$5:$F$1001, H195)&gt;0, "Yes", "No")</f>
        <v>No</v>
      </c>
      <c r="D195" s="16" t="str">
        <f t="shared" ca="1" si="19"/>
        <v>Error</v>
      </c>
      <c r="E195" s="7" t="str">
        <f t="shared" si="20"/>
        <v/>
      </c>
      <c r="F195" s="7" t="str">
        <f t="shared" si="21"/>
        <v/>
      </c>
      <c r="G195" s="7" t="str">
        <f t="shared" si="22"/>
        <v>N/A</v>
      </c>
      <c r="H195" s="28" t="e">
        <f>(IFERROR(VLOOKUP(MID($A195,9,1),'DO NOT DELETE THIS SHEET'!$A$1:$B$32,2,0),VLOOKUP(VALUE(MID($A195,9,1)),'DO NOT DELETE THIS SHEET'!$A$1:$B$32,2,0))*32^6)+(IFERROR(VLOOKUP(MID($A195, 10, 1),'DO NOT DELETE THIS SHEET'!$A$1:$B$32,2,0),VLOOKUP(VALUE(MID($A195, 10, 1)),'DO NOT DELETE THIS SHEET'!$A$1:$B$32,2,0))*32^5)+(IFERROR(VLOOKUP(MID($A195, 11, 1),'DO NOT DELETE THIS SHEET'!$A$1:$B$32,2,0),VLOOKUP(VALUE(MID($A195, 11, 1)),'DO NOT DELETE THIS SHEET'!$A$1:$B$32,2,0))*32^4)+(IFERROR(VLOOKUP(MID($A195, 12, 1),'DO NOT DELETE THIS SHEET'!$A$1:$B$32,2,0),VLOOKUP(VALUE(MID($A195, 12, 1)),'DO NOT DELETE THIS SHEET'!$A$1:$B$32,2,0))*32^3)+(IFERROR(VLOOKUP(MID($A195, 13, 1),'DO NOT DELETE THIS SHEET'!$A$1:$B$32,2,0),VLOOKUP(VALUE(MID($A195, 13, 1)),'DO NOT DELETE THIS SHEET'!$A$1:$B$32,2,0))*32^2)+(IFERROR(VLOOKUP(MID($A195, 14, 1),'DO NOT DELETE THIS SHEET'!$A$1:$B$32,2,0),VLOOKUP(VALUE(MID($A195, 14, 1)),'DO NOT DELETE THIS SHEET'!$A$1:$B$32,2,0))*32)+(IFERROR(VLOOKUP(MID($A195, 15, 1),'DO NOT DELETE THIS SHEET'!$A$1:$B$32,2,0),VLOOKUP(VALUE(MID($A195, 15, 1)),'DO NOT DELETE THIS SHEET'!$A$1:$B$32,2,0)))</f>
        <v>#VALUE!</v>
      </c>
      <c r="I195" s="7" t="str">
        <f t="shared" si="23"/>
        <v/>
      </c>
      <c r="J195" s="15">
        <f>IF(K195="USMC",DATE(YEAR(DATE(1000,1,1)+(IF(IFERROR(VALUE(MID(MID(A195,84,4),1,1)),MID(MID(A195,84,4),1,1))=0,0,IFERROR(VLOOKUP(VALUE(MID(MID(A195,84,4),1,1)),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0)*POWER(32,0)))-1))-1900,MONTH(DATE(1000,1,1)+(IF(IFERROR(VALUE(MID(MID(A195,84,4),1,1)),MID(MID(A195,84,4),1,1))=0,0,IFERROR(VLOOKUP(VALUE(MID(MID(A195,84,4),1,1)),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0)*POWER(32,0)))-1)),DAY(DATE(1000,1,1)+(IF(IFERROR(VALUE(MID(MID(A195,84,4),1,1)),MID(MID(A195,84,4),1,1))=0,0,IFERROR(VLOOKUP(VALUE(MID(MID(A195,84,4),1,1)),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0)*POWER(32,0)))-1))),DATE(2999,1,1))</f>
        <v>401404</v>
      </c>
      <c r="K195" s="28" t="str">
        <f t="shared" si="24"/>
        <v>Other</v>
      </c>
    </row>
    <row r="196" spans="1:11" ht="12" customHeight="1">
      <c r="A196" s="7"/>
      <c r="B196" s="7" t="str">
        <f t="shared" si="18"/>
        <v>No Card</v>
      </c>
      <c r="C196" s="7" t="str">
        <f>IF(COUNTIF(MasterRoster!$F$5:$F$1001, H196)&gt;0, "Yes", "No")</f>
        <v>No</v>
      </c>
      <c r="D196" s="16" t="str">
        <f t="shared" ca="1" si="19"/>
        <v>Error</v>
      </c>
      <c r="E196" s="7" t="str">
        <f t="shared" si="20"/>
        <v/>
      </c>
      <c r="F196" s="7" t="str">
        <f t="shared" si="21"/>
        <v/>
      </c>
      <c r="G196" s="7" t="str">
        <f t="shared" si="22"/>
        <v>N/A</v>
      </c>
      <c r="H196" s="28" t="e">
        <f>(IFERROR(VLOOKUP(MID($A196,9,1),'DO NOT DELETE THIS SHEET'!$A$1:$B$32,2,0),VLOOKUP(VALUE(MID($A196,9,1)),'DO NOT DELETE THIS SHEET'!$A$1:$B$32,2,0))*32^6)+(IFERROR(VLOOKUP(MID($A196, 10, 1),'DO NOT DELETE THIS SHEET'!$A$1:$B$32,2,0),VLOOKUP(VALUE(MID($A196, 10, 1)),'DO NOT DELETE THIS SHEET'!$A$1:$B$32,2,0))*32^5)+(IFERROR(VLOOKUP(MID($A196, 11, 1),'DO NOT DELETE THIS SHEET'!$A$1:$B$32,2,0),VLOOKUP(VALUE(MID($A196, 11, 1)),'DO NOT DELETE THIS SHEET'!$A$1:$B$32,2,0))*32^4)+(IFERROR(VLOOKUP(MID($A196, 12, 1),'DO NOT DELETE THIS SHEET'!$A$1:$B$32,2,0),VLOOKUP(VALUE(MID($A196, 12, 1)),'DO NOT DELETE THIS SHEET'!$A$1:$B$32,2,0))*32^3)+(IFERROR(VLOOKUP(MID($A196, 13, 1),'DO NOT DELETE THIS SHEET'!$A$1:$B$32,2,0),VLOOKUP(VALUE(MID($A196, 13, 1)),'DO NOT DELETE THIS SHEET'!$A$1:$B$32,2,0))*32^2)+(IFERROR(VLOOKUP(MID($A196, 14, 1),'DO NOT DELETE THIS SHEET'!$A$1:$B$32,2,0),VLOOKUP(VALUE(MID($A196, 14, 1)),'DO NOT DELETE THIS SHEET'!$A$1:$B$32,2,0))*32)+(IFERROR(VLOOKUP(MID($A196, 15, 1),'DO NOT DELETE THIS SHEET'!$A$1:$B$32,2,0),VLOOKUP(VALUE(MID($A196, 15, 1)),'DO NOT DELETE THIS SHEET'!$A$1:$B$32,2,0)))</f>
        <v>#VALUE!</v>
      </c>
      <c r="I196" s="7" t="str">
        <f t="shared" si="23"/>
        <v/>
      </c>
      <c r="J196" s="15">
        <f>IF(K196="USMC",DATE(YEAR(DATE(1000,1,1)+(IF(IFERROR(VALUE(MID(MID(A196,84,4),1,1)),MID(MID(A196,84,4),1,1))=0,0,IFERROR(VLOOKUP(VALUE(MID(MID(A196,84,4),1,1)),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0)*POWER(32,0)))-1))-1900,MONTH(DATE(1000,1,1)+(IF(IFERROR(VALUE(MID(MID(A196,84,4),1,1)),MID(MID(A196,84,4),1,1))=0,0,IFERROR(VLOOKUP(VALUE(MID(MID(A196,84,4),1,1)),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0)*POWER(32,0)))-1)),DAY(DATE(1000,1,1)+(IF(IFERROR(VALUE(MID(MID(A196,84,4),1,1)),MID(MID(A196,84,4),1,1))=0,0,IFERROR(VLOOKUP(VALUE(MID(MID(A196,84,4),1,1)),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0)*POWER(32,0)))-1))),DATE(2999,1,1))</f>
        <v>401404</v>
      </c>
      <c r="K196" s="28" t="str">
        <f t="shared" si="24"/>
        <v>Other</v>
      </c>
    </row>
    <row r="197" spans="1:11" ht="12" customHeight="1">
      <c r="A197" s="7"/>
      <c r="B197" s="7" t="str">
        <f t="shared" ref="B197:B260" si="25">IF(A197="","No Card",IF(K197="USMC",IF(OR(LEN(A197)=89, LEN(A197)=88),"No Error", "Len Error"),"Non-USMC"))</f>
        <v>No Card</v>
      </c>
      <c r="C197" s="7" t="str">
        <f>IF(COUNTIF(MasterRoster!$F$5:$F$1001, H197)&gt;0, "Yes", "No")</f>
        <v>No</v>
      </c>
      <c r="D197" s="16" t="str">
        <f t="shared" ref="D197:D260" ca="1" si="26">IF(_xlfn.DAYS(J197,TODAY())&gt;3000,"Error",_xlfn.DAYS(J197,TODAY())/30)</f>
        <v>Error</v>
      </c>
      <c r="E197" s="7" t="str">
        <f t="shared" ref="E197:E260" si="27">MID(A197,36,26)</f>
        <v/>
      </c>
      <c r="F197" s="7" t="str">
        <f t="shared" ref="F197:F260" si="28">MID(A197,16,20)</f>
        <v/>
      </c>
      <c r="G197" s="7" t="str">
        <f t="shared" ref="G197:G260" si="29">IF(LEN(A197)=89, MID(A197, 89, 1), "N/A")</f>
        <v>N/A</v>
      </c>
      <c r="H197" s="28" t="e">
        <f>(IFERROR(VLOOKUP(MID($A197,9,1),'DO NOT DELETE THIS SHEET'!$A$1:$B$32,2,0),VLOOKUP(VALUE(MID($A197,9,1)),'DO NOT DELETE THIS SHEET'!$A$1:$B$32,2,0))*32^6)+(IFERROR(VLOOKUP(MID($A197, 10, 1),'DO NOT DELETE THIS SHEET'!$A$1:$B$32,2,0),VLOOKUP(VALUE(MID($A197, 10, 1)),'DO NOT DELETE THIS SHEET'!$A$1:$B$32,2,0))*32^5)+(IFERROR(VLOOKUP(MID($A197, 11, 1),'DO NOT DELETE THIS SHEET'!$A$1:$B$32,2,0),VLOOKUP(VALUE(MID($A197, 11, 1)),'DO NOT DELETE THIS SHEET'!$A$1:$B$32,2,0))*32^4)+(IFERROR(VLOOKUP(MID($A197, 12, 1),'DO NOT DELETE THIS SHEET'!$A$1:$B$32,2,0),VLOOKUP(VALUE(MID($A197, 12, 1)),'DO NOT DELETE THIS SHEET'!$A$1:$B$32,2,0))*32^3)+(IFERROR(VLOOKUP(MID($A197, 13, 1),'DO NOT DELETE THIS SHEET'!$A$1:$B$32,2,0),VLOOKUP(VALUE(MID($A197, 13, 1)),'DO NOT DELETE THIS SHEET'!$A$1:$B$32,2,0))*32^2)+(IFERROR(VLOOKUP(MID($A197, 14, 1),'DO NOT DELETE THIS SHEET'!$A$1:$B$32,2,0),VLOOKUP(VALUE(MID($A197, 14, 1)),'DO NOT DELETE THIS SHEET'!$A$1:$B$32,2,0))*32)+(IFERROR(VLOOKUP(MID($A197, 15, 1),'DO NOT DELETE THIS SHEET'!$A$1:$B$32,2,0),VLOOKUP(VALUE(MID($A197, 15, 1)),'DO NOT DELETE THIS SHEET'!$A$1:$B$32,2,0)))</f>
        <v>#VALUE!</v>
      </c>
      <c r="I197" s="7" t="str">
        <f t="shared" ref="I197:I260" si="30">MID(A197,70,6)</f>
        <v/>
      </c>
      <c r="J197" s="15">
        <f>IF(K197="USMC",DATE(YEAR(DATE(1000,1,1)+(IF(IFERROR(VALUE(MID(MID(A197,84,4),1,1)),MID(MID(A197,84,4),1,1))=0,0,IFERROR(VLOOKUP(VALUE(MID(MID(A197,84,4),1,1)),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0)*POWER(32,0)))-1))-1900,MONTH(DATE(1000,1,1)+(IF(IFERROR(VALUE(MID(MID(A197,84,4),1,1)),MID(MID(A197,84,4),1,1))=0,0,IFERROR(VLOOKUP(VALUE(MID(MID(A197,84,4),1,1)),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0)*POWER(32,0)))-1)),DAY(DATE(1000,1,1)+(IF(IFERROR(VALUE(MID(MID(A197,84,4),1,1)),MID(MID(A197,84,4),1,1))=0,0,IFERROR(VLOOKUP(VALUE(MID(MID(A197,84,4),1,1)),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0)*POWER(32,0)))-1))),DATE(2999,1,1))</f>
        <v>401404</v>
      </c>
      <c r="K197" s="28" t="str">
        <f t="shared" ref="K197:K260" si="31">IF(MID(A197,67,1)="A","USA",IF(MID(A197,67,1)="C","USCG",IF(MID(A197,67,1)="D","DOD",IF(MID(A197,67,1)="F","USAF",IF(MID(A197,67,1)="H","USPHS",IF(MID(A197,67,1)="M","USMC",IF(MID(A197,67,1)="N","USN",IF(MID(A197,67,1)="O","NOAA",IF(MID(A197,67,1)="1","Foreign Army",IF(MID(A197,67,1)="2","Foreign Marine Corps",IF(MID(A197,67,1)="3","Foreign Air Force","Other")))))))))))</f>
        <v>Other</v>
      </c>
    </row>
    <row r="198" spans="1:11" ht="12" customHeight="1">
      <c r="A198" s="7"/>
      <c r="B198" s="7" t="str">
        <f t="shared" si="25"/>
        <v>No Card</v>
      </c>
      <c r="C198" s="7" t="str">
        <f>IF(COUNTIF(MasterRoster!$F$5:$F$1001, H198)&gt;0, "Yes", "No")</f>
        <v>No</v>
      </c>
      <c r="D198" s="16" t="str">
        <f t="shared" ca="1" si="26"/>
        <v>Error</v>
      </c>
      <c r="E198" s="7" t="str">
        <f t="shared" si="27"/>
        <v/>
      </c>
      <c r="F198" s="7" t="str">
        <f t="shared" si="28"/>
        <v/>
      </c>
      <c r="G198" s="7" t="str">
        <f t="shared" si="29"/>
        <v>N/A</v>
      </c>
      <c r="H198" s="28" t="e">
        <f>(IFERROR(VLOOKUP(MID($A198,9,1),'DO NOT DELETE THIS SHEET'!$A$1:$B$32,2,0),VLOOKUP(VALUE(MID($A198,9,1)),'DO NOT DELETE THIS SHEET'!$A$1:$B$32,2,0))*32^6)+(IFERROR(VLOOKUP(MID($A198, 10, 1),'DO NOT DELETE THIS SHEET'!$A$1:$B$32,2,0),VLOOKUP(VALUE(MID($A198, 10, 1)),'DO NOT DELETE THIS SHEET'!$A$1:$B$32,2,0))*32^5)+(IFERROR(VLOOKUP(MID($A198, 11, 1),'DO NOT DELETE THIS SHEET'!$A$1:$B$32,2,0),VLOOKUP(VALUE(MID($A198, 11, 1)),'DO NOT DELETE THIS SHEET'!$A$1:$B$32,2,0))*32^4)+(IFERROR(VLOOKUP(MID($A198, 12, 1),'DO NOT DELETE THIS SHEET'!$A$1:$B$32,2,0),VLOOKUP(VALUE(MID($A198, 12, 1)),'DO NOT DELETE THIS SHEET'!$A$1:$B$32,2,0))*32^3)+(IFERROR(VLOOKUP(MID($A198, 13, 1),'DO NOT DELETE THIS SHEET'!$A$1:$B$32,2,0),VLOOKUP(VALUE(MID($A198, 13, 1)),'DO NOT DELETE THIS SHEET'!$A$1:$B$32,2,0))*32^2)+(IFERROR(VLOOKUP(MID($A198, 14, 1),'DO NOT DELETE THIS SHEET'!$A$1:$B$32,2,0),VLOOKUP(VALUE(MID($A198, 14, 1)),'DO NOT DELETE THIS SHEET'!$A$1:$B$32,2,0))*32)+(IFERROR(VLOOKUP(MID($A198, 15, 1),'DO NOT DELETE THIS SHEET'!$A$1:$B$32,2,0),VLOOKUP(VALUE(MID($A198, 15, 1)),'DO NOT DELETE THIS SHEET'!$A$1:$B$32,2,0)))</f>
        <v>#VALUE!</v>
      </c>
      <c r="I198" s="7" t="str">
        <f t="shared" si="30"/>
        <v/>
      </c>
      <c r="J198" s="15">
        <f>IF(K198="USMC",DATE(YEAR(DATE(1000,1,1)+(IF(IFERROR(VALUE(MID(MID(A198,84,4),1,1)),MID(MID(A198,84,4),1,1))=0,0,IFERROR(VLOOKUP(VALUE(MID(MID(A198,84,4),1,1)),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0)*POWER(32,0)))-1))-1900,MONTH(DATE(1000,1,1)+(IF(IFERROR(VALUE(MID(MID(A198,84,4),1,1)),MID(MID(A198,84,4),1,1))=0,0,IFERROR(VLOOKUP(VALUE(MID(MID(A198,84,4),1,1)),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0)*POWER(32,0)))-1)),DAY(DATE(1000,1,1)+(IF(IFERROR(VALUE(MID(MID(A198,84,4),1,1)),MID(MID(A198,84,4),1,1))=0,0,IFERROR(VLOOKUP(VALUE(MID(MID(A198,84,4),1,1)),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0)*POWER(32,0)))-1))),DATE(2999,1,1))</f>
        <v>401404</v>
      </c>
      <c r="K198" s="28" t="str">
        <f t="shared" si="31"/>
        <v>Other</v>
      </c>
    </row>
    <row r="199" spans="1:11" ht="12" customHeight="1">
      <c r="A199" s="7"/>
      <c r="B199" s="7" t="str">
        <f t="shared" si="25"/>
        <v>No Card</v>
      </c>
      <c r="C199" s="7" t="str">
        <f>IF(COUNTIF(MasterRoster!$F$5:$F$1001, H199)&gt;0, "Yes", "No")</f>
        <v>No</v>
      </c>
      <c r="D199" s="16" t="str">
        <f t="shared" ca="1" si="26"/>
        <v>Error</v>
      </c>
      <c r="E199" s="7" t="str">
        <f t="shared" si="27"/>
        <v/>
      </c>
      <c r="F199" s="7" t="str">
        <f t="shared" si="28"/>
        <v/>
      </c>
      <c r="G199" s="7" t="str">
        <f t="shared" si="29"/>
        <v>N/A</v>
      </c>
      <c r="H199" s="28" t="e">
        <f>(IFERROR(VLOOKUP(MID($A199,9,1),'DO NOT DELETE THIS SHEET'!$A$1:$B$32,2,0),VLOOKUP(VALUE(MID($A199,9,1)),'DO NOT DELETE THIS SHEET'!$A$1:$B$32,2,0))*32^6)+(IFERROR(VLOOKUP(MID($A199, 10, 1),'DO NOT DELETE THIS SHEET'!$A$1:$B$32,2,0),VLOOKUP(VALUE(MID($A199, 10, 1)),'DO NOT DELETE THIS SHEET'!$A$1:$B$32,2,0))*32^5)+(IFERROR(VLOOKUP(MID($A199, 11, 1),'DO NOT DELETE THIS SHEET'!$A$1:$B$32,2,0),VLOOKUP(VALUE(MID($A199, 11, 1)),'DO NOT DELETE THIS SHEET'!$A$1:$B$32,2,0))*32^4)+(IFERROR(VLOOKUP(MID($A199, 12, 1),'DO NOT DELETE THIS SHEET'!$A$1:$B$32,2,0),VLOOKUP(VALUE(MID($A199, 12, 1)),'DO NOT DELETE THIS SHEET'!$A$1:$B$32,2,0))*32^3)+(IFERROR(VLOOKUP(MID($A199, 13, 1),'DO NOT DELETE THIS SHEET'!$A$1:$B$32,2,0),VLOOKUP(VALUE(MID($A199, 13, 1)),'DO NOT DELETE THIS SHEET'!$A$1:$B$32,2,0))*32^2)+(IFERROR(VLOOKUP(MID($A199, 14, 1),'DO NOT DELETE THIS SHEET'!$A$1:$B$32,2,0),VLOOKUP(VALUE(MID($A199, 14, 1)),'DO NOT DELETE THIS SHEET'!$A$1:$B$32,2,0))*32)+(IFERROR(VLOOKUP(MID($A199, 15, 1),'DO NOT DELETE THIS SHEET'!$A$1:$B$32,2,0),VLOOKUP(VALUE(MID($A199, 15, 1)),'DO NOT DELETE THIS SHEET'!$A$1:$B$32,2,0)))</f>
        <v>#VALUE!</v>
      </c>
      <c r="I199" s="7" t="str">
        <f t="shared" si="30"/>
        <v/>
      </c>
      <c r="J199" s="15">
        <f>IF(K199="USMC",DATE(YEAR(DATE(1000,1,1)+(IF(IFERROR(VALUE(MID(MID(A199,84,4),1,1)),MID(MID(A199,84,4),1,1))=0,0,IFERROR(VLOOKUP(VALUE(MID(MID(A199,84,4),1,1)),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0)*POWER(32,0)))-1))-1900,MONTH(DATE(1000,1,1)+(IF(IFERROR(VALUE(MID(MID(A199,84,4),1,1)),MID(MID(A199,84,4),1,1))=0,0,IFERROR(VLOOKUP(VALUE(MID(MID(A199,84,4),1,1)),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0)*POWER(32,0)))-1)),DAY(DATE(1000,1,1)+(IF(IFERROR(VALUE(MID(MID(A199,84,4),1,1)),MID(MID(A199,84,4),1,1))=0,0,IFERROR(VLOOKUP(VALUE(MID(MID(A199,84,4),1,1)),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0)*POWER(32,0)))-1))),DATE(2999,1,1))</f>
        <v>401404</v>
      </c>
      <c r="K199" s="28" t="str">
        <f t="shared" si="31"/>
        <v>Other</v>
      </c>
    </row>
    <row r="200" spans="1:11" ht="12" customHeight="1">
      <c r="A200" s="7"/>
      <c r="B200" s="7" t="str">
        <f t="shared" si="25"/>
        <v>No Card</v>
      </c>
      <c r="C200" s="7" t="str">
        <f>IF(COUNTIF(MasterRoster!$F$5:$F$1001, H200)&gt;0, "Yes", "No")</f>
        <v>No</v>
      </c>
      <c r="D200" s="16" t="str">
        <f t="shared" ca="1" si="26"/>
        <v>Error</v>
      </c>
      <c r="E200" s="7" t="str">
        <f t="shared" si="27"/>
        <v/>
      </c>
      <c r="F200" s="7" t="str">
        <f t="shared" si="28"/>
        <v/>
      </c>
      <c r="G200" s="7" t="str">
        <f t="shared" si="29"/>
        <v>N/A</v>
      </c>
      <c r="H200" s="28" t="e">
        <f>(IFERROR(VLOOKUP(MID($A200,9,1),'DO NOT DELETE THIS SHEET'!$A$1:$B$32,2,0),VLOOKUP(VALUE(MID($A200,9,1)),'DO NOT DELETE THIS SHEET'!$A$1:$B$32,2,0))*32^6)+(IFERROR(VLOOKUP(MID($A200, 10, 1),'DO NOT DELETE THIS SHEET'!$A$1:$B$32,2,0),VLOOKUP(VALUE(MID($A200, 10, 1)),'DO NOT DELETE THIS SHEET'!$A$1:$B$32,2,0))*32^5)+(IFERROR(VLOOKUP(MID($A200, 11, 1),'DO NOT DELETE THIS SHEET'!$A$1:$B$32,2,0),VLOOKUP(VALUE(MID($A200, 11, 1)),'DO NOT DELETE THIS SHEET'!$A$1:$B$32,2,0))*32^4)+(IFERROR(VLOOKUP(MID($A200, 12, 1),'DO NOT DELETE THIS SHEET'!$A$1:$B$32,2,0),VLOOKUP(VALUE(MID($A200, 12, 1)),'DO NOT DELETE THIS SHEET'!$A$1:$B$32,2,0))*32^3)+(IFERROR(VLOOKUP(MID($A200, 13, 1),'DO NOT DELETE THIS SHEET'!$A$1:$B$32,2,0),VLOOKUP(VALUE(MID($A200, 13, 1)),'DO NOT DELETE THIS SHEET'!$A$1:$B$32,2,0))*32^2)+(IFERROR(VLOOKUP(MID($A200, 14, 1),'DO NOT DELETE THIS SHEET'!$A$1:$B$32,2,0),VLOOKUP(VALUE(MID($A200, 14, 1)),'DO NOT DELETE THIS SHEET'!$A$1:$B$32,2,0))*32)+(IFERROR(VLOOKUP(MID($A200, 15, 1),'DO NOT DELETE THIS SHEET'!$A$1:$B$32,2,0),VLOOKUP(VALUE(MID($A200, 15, 1)),'DO NOT DELETE THIS SHEET'!$A$1:$B$32,2,0)))</f>
        <v>#VALUE!</v>
      </c>
      <c r="I200" s="7" t="str">
        <f t="shared" si="30"/>
        <v/>
      </c>
      <c r="J200" s="15">
        <f>IF(K200="USMC",DATE(YEAR(DATE(1000,1,1)+(IF(IFERROR(VALUE(MID(MID(A200,84,4),1,1)),MID(MID(A200,84,4),1,1))=0,0,IFERROR(VLOOKUP(VALUE(MID(MID(A200,84,4),1,1)),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0)*POWER(32,0)))-1))-1900,MONTH(DATE(1000,1,1)+(IF(IFERROR(VALUE(MID(MID(A200,84,4),1,1)),MID(MID(A200,84,4),1,1))=0,0,IFERROR(VLOOKUP(VALUE(MID(MID(A200,84,4),1,1)),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0)*POWER(32,0)))-1)),DAY(DATE(1000,1,1)+(IF(IFERROR(VALUE(MID(MID(A200,84,4),1,1)),MID(MID(A200,84,4),1,1))=0,0,IFERROR(VLOOKUP(VALUE(MID(MID(A200,84,4),1,1)),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0)*POWER(32,0)))-1))),DATE(2999,1,1))</f>
        <v>401404</v>
      </c>
      <c r="K200" s="28" t="str">
        <f t="shared" si="31"/>
        <v>Other</v>
      </c>
    </row>
    <row r="201" spans="1:11" ht="12" customHeight="1">
      <c r="A201" s="7"/>
      <c r="B201" s="7" t="str">
        <f t="shared" si="25"/>
        <v>No Card</v>
      </c>
      <c r="C201" s="7" t="str">
        <f>IF(COUNTIF(MasterRoster!$F$5:$F$1001, H201)&gt;0, "Yes", "No")</f>
        <v>No</v>
      </c>
      <c r="D201" s="16" t="str">
        <f t="shared" ca="1" si="26"/>
        <v>Error</v>
      </c>
      <c r="E201" s="7" t="str">
        <f t="shared" si="27"/>
        <v/>
      </c>
      <c r="F201" s="7" t="str">
        <f t="shared" si="28"/>
        <v/>
      </c>
      <c r="G201" s="7" t="str">
        <f t="shared" si="29"/>
        <v>N/A</v>
      </c>
      <c r="H201" s="28" t="e">
        <f>(IFERROR(VLOOKUP(MID($A201,9,1),'DO NOT DELETE THIS SHEET'!$A$1:$B$32,2,0),VLOOKUP(VALUE(MID($A201,9,1)),'DO NOT DELETE THIS SHEET'!$A$1:$B$32,2,0))*32^6)+(IFERROR(VLOOKUP(MID($A201, 10, 1),'DO NOT DELETE THIS SHEET'!$A$1:$B$32,2,0),VLOOKUP(VALUE(MID($A201, 10, 1)),'DO NOT DELETE THIS SHEET'!$A$1:$B$32,2,0))*32^5)+(IFERROR(VLOOKUP(MID($A201, 11, 1),'DO NOT DELETE THIS SHEET'!$A$1:$B$32,2,0),VLOOKUP(VALUE(MID($A201, 11, 1)),'DO NOT DELETE THIS SHEET'!$A$1:$B$32,2,0))*32^4)+(IFERROR(VLOOKUP(MID($A201, 12, 1),'DO NOT DELETE THIS SHEET'!$A$1:$B$32,2,0),VLOOKUP(VALUE(MID($A201, 12, 1)),'DO NOT DELETE THIS SHEET'!$A$1:$B$32,2,0))*32^3)+(IFERROR(VLOOKUP(MID($A201, 13, 1),'DO NOT DELETE THIS SHEET'!$A$1:$B$32,2,0),VLOOKUP(VALUE(MID($A201, 13, 1)),'DO NOT DELETE THIS SHEET'!$A$1:$B$32,2,0))*32^2)+(IFERROR(VLOOKUP(MID($A201, 14, 1),'DO NOT DELETE THIS SHEET'!$A$1:$B$32,2,0),VLOOKUP(VALUE(MID($A201, 14, 1)),'DO NOT DELETE THIS SHEET'!$A$1:$B$32,2,0))*32)+(IFERROR(VLOOKUP(MID($A201, 15, 1),'DO NOT DELETE THIS SHEET'!$A$1:$B$32,2,0),VLOOKUP(VALUE(MID($A201, 15, 1)),'DO NOT DELETE THIS SHEET'!$A$1:$B$32,2,0)))</f>
        <v>#VALUE!</v>
      </c>
      <c r="I201" s="7" t="str">
        <f t="shared" si="30"/>
        <v/>
      </c>
      <c r="J201" s="15">
        <f>IF(K201="USMC",DATE(YEAR(DATE(1000,1,1)+(IF(IFERROR(VALUE(MID(MID(A201,84,4),1,1)),MID(MID(A201,84,4),1,1))=0,0,IFERROR(VLOOKUP(VALUE(MID(MID(A201,84,4),1,1)),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0)*POWER(32,0)))-1))-1900,MONTH(DATE(1000,1,1)+(IF(IFERROR(VALUE(MID(MID(A201,84,4),1,1)),MID(MID(A201,84,4),1,1))=0,0,IFERROR(VLOOKUP(VALUE(MID(MID(A201,84,4),1,1)),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0)*POWER(32,0)))-1)),DAY(DATE(1000,1,1)+(IF(IFERROR(VALUE(MID(MID(A201,84,4),1,1)),MID(MID(A201,84,4),1,1))=0,0,IFERROR(VLOOKUP(VALUE(MID(MID(A201,84,4),1,1)),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0)*POWER(32,0)))-1))),DATE(2999,1,1))</f>
        <v>401404</v>
      </c>
      <c r="K201" s="28" t="str">
        <f t="shared" si="31"/>
        <v>Other</v>
      </c>
    </row>
    <row r="202" spans="1:11" ht="12" customHeight="1">
      <c r="A202" s="7"/>
      <c r="B202" s="7" t="str">
        <f t="shared" si="25"/>
        <v>No Card</v>
      </c>
      <c r="C202" s="7" t="str">
        <f>IF(COUNTIF(MasterRoster!$F$5:$F$1001, H202)&gt;0, "Yes", "No")</f>
        <v>No</v>
      </c>
      <c r="D202" s="16" t="str">
        <f t="shared" ca="1" si="26"/>
        <v>Error</v>
      </c>
      <c r="E202" s="7" t="str">
        <f t="shared" si="27"/>
        <v/>
      </c>
      <c r="F202" s="7" t="str">
        <f t="shared" si="28"/>
        <v/>
      </c>
      <c r="G202" s="7" t="str">
        <f t="shared" si="29"/>
        <v>N/A</v>
      </c>
      <c r="H202" s="28" t="e">
        <f>(IFERROR(VLOOKUP(MID($A202,9,1),'DO NOT DELETE THIS SHEET'!$A$1:$B$32,2,0),VLOOKUP(VALUE(MID($A202,9,1)),'DO NOT DELETE THIS SHEET'!$A$1:$B$32,2,0))*32^6)+(IFERROR(VLOOKUP(MID($A202, 10, 1),'DO NOT DELETE THIS SHEET'!$A$1:$B$32,2,0),VLOOKUP(VALUE(MID($A202, 10, 1)),'DO NOT DELETE THIS SHEET'!$A$1:$B$32,2,0))*32^5)+(IFERROR(VLOOKUP(MID($A202, 11, 1),'DO NOT DELETE THIS SHEET'!$A$1:$B$32,2,0),VLOOKUP(VALUE(MID($A202, 11, 1)),'DO NOT DELETE THIS SHEET'!$A$1:$B$32,2,0))*32^4)+(IFERROR(VLOOKUP(MID($A202, 12, 1),'DO NOT DELETE THIS SHEET'!$A$1:$B$32,2,0),VLOOKUP(VALUE(MID($A202, 12, 1)),'DO NOT DELETE THIS SHEET'!$A$1:$B$32,2,0))*32^3)+(IFERROR(VLOOKUP(MID($A202, 13, 1),'DO NOT DELETE THIS SHEET'!$A$1:$B$32,2,0),VLOOKUP(VALUE(MID($A202, 13, 1)),'DO NOT DELETE THIS SHEET'!$A$1:$B$32,2,0))*32^2)+(IFERROR(VLOOKUP(MID($A202, 14, 1),'DO NOT DELETE THIS SHEET'!$A$1:$B$32,2,0),VLOOKUP(VALUE(MID($A202, 14, 1)),'DO NOT DELETE THIS SHEET'!$A$1:$B$32,2,0))*32)+(IFERROR(VLOOKUP(MID($A202, 15, 1),'DO NOT DELETE THIS SHEET'!$A$1:$B$32,2,0),VLOOKUP(VALUE(MID($A202, 15, 1)),'DO NOT DELETE THIS SHEET'!$A$1:$B$32,2,0)))</f>
        <v>#VALUE!</v>
      </c>
      <c r="I202" s="7" t="str">
        <f t="shared" si="30"/>
        <v/>
      </c>
      <c r="J202" s="15">
        <f>IF(K202="USMC",DATE(YEAR(DATE(1000,1,1)+(IF(IFERROR(VALUE(MID(MID(A202,84,4),1,1)),MID(MID(A202,84,4),1,1))=0,0,IFERROR(VLOOKUP(VALUE(MID(MID(A202,84,4),1,1)),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0)*POWER(32,0)))-1))-1900,MONTH(DATE(1000,1,1)+(IF(IFERROR(VALUE(MID(MID(A202,84,4),1,1)),MID(MID(A202,84,4),1,1))=0,0,IFERROR(VLOOKUP(VALUE(MID(MID(A202,84,4),1,1)),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0)*POWER(32,0)))-1)),DAY(DATE(1000,1,1)+(IF(IFERROR(VALUE(MID(MID(A202,84,4),1,1)),MID(MID(A202,84,4),1,1))=0,0,IFERROR(VLOOKUP(VALUE(MID(MID(A202,84,4),1,1)),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0)*POWER(32,0)))-1))),DATE(2999,1,1))</f>
        <v>401404</v>
      </c>
      <c r="K202" s="28" t="str">
        <f t="shared" si="31"/>
        <v>Other</v>
      </c>
    </row>
    <row r="203" spans="1:11" ht="12" customHeight="1">
      <c r="A203" s="7"/>
      <c r="B203" s="7" t="str">
        <f t="shared" si="25"/>
        <v>No Card</v>
      </c>
      <c r="C203" s="7" t="str">
        <f>IF(COUNTIF(MasterRoster!$F$5:$F$1001, H203)&gt;0, "Yes", "No")</f>
        <v>No</v>
      </c>
      <c r="D203" s="16" t="str">
        <f t="shared" ca="1" si="26"/>
        <v>Error</v>
      </c>
      <c r="E203" s="7" t="str">
        <f t="shared" si="27"/>
        <v/>
      </c>
      <c r="F203" s="7" t="str">
        <f t="shared" si="28"/>
        <v/>
      </c>
      <c r="G203" s="7" t="str">
        <f t="shared" si="29"/>
        <v>N/A</v>
      </c>
      <c r="H203" s="28" t="e">
        <f>(IFERROR(VLOOKUP(MID($A203,9,1),'DO NOT DELETE THIS SHEET'!$A$1:$B$32,2,0),VLOOKUP(VALUE(MID($A203,9,1)),'DO NOT DELETE THIS SHEET'!$A$1:$B$32,2,0))*32^6)+(IFERROR(VLOOKUP(MID($A203, 10, 1),'DO NOT DELETE THIS SHEET'!$A$1:$B$32,2,0),VLOOKUP(VALUE(MID($A203, 10, 1)),'DO NOT DELETE THIS SHEET'!$A$1:$B$32,2,0))*32^5)+(IFERROR(VLOOKUP(MID($A203, 11, 1),'DO NOT DELETE THIS SHEET'!$A$1:$B$32,2,0),VLOOKUP(VALUE(MID($A203, 11, 1)),'DO NOT DELETE THIS SHEET'!$A$1:$B$32,2,0))*32^4)+(IFERROR(VLOOKUP(MID($A203, 12, 1),'DO NOT DELETE THIS SHEET'!$A$1:$B$32,2,0),VLOOKUP(VALUE(MID($A203, 12, 1)),'DO NOT DELETE THIS SHEET'!$A$1:$B$32,2,0))*32^3)+(IFERROR(VLOOKUP(MID($A203, 13, 1),'DO NOT DELETE THIS SHEET'!$A$1:$B$32,2,0),VLOOKUP(VALUE(MID($A203, 13, 1)),'DO NOT DELETE THIS SHEET'!$A$1:$B$32,2,0))*32^2)+(IFERROR(VLOOKUP(MID($A203, 14, 1),'DO NOT DELETE THIS SHEET'!$A$1:$B$32,2,0),VLOOKUP(VALUE(MID($A203, 14, 1)),'DO NOT DELETE THIS SHEET'!$A$1:$B$32,2,0))*32)+(IFERROR(VLOOKUP(MID($A203, 15, 1),'DO NOT DELETE THIS SHEET'!$A$1:$B$32,2,0),VLOOKUP(VALUE(MID($A203, 15, 1)),'DO NOT DELETE THIS SHEET'!$A$1:$B$32,2,0)))</f>
        <v>#VALUE!</v>
      </c>
      <c r="I203" s="7" t="str">
        <f t="shared" si="30"/>
        <v/>
      </c>
      <c r="J203" s="15">
        <f>IF(K203="USMC",DATE(YEAR(DATE(1000,1,1)+(IF(IFERROR(VALUE(MID(MID(A203,84,4),1,1)),MID(MID(A203,84,4),1,1))=0,0,IFERROR(VLOOKUP(VALUE(MID(MID(A203,84,4),1,1)),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0)*POWER(32,0)))-1))-1900,MONTH(DATE(1000,1,1)+(IF(IFERROR(VALUE(MID(MID(A203,84,4),1,1)),MID(MID(A203,84,4),1,1))=0,0,IFERROR(VLOOKUP(VALUE(MID(MID(A203,84,4),1,1)),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0)*POWER(32,0)))-1)),DAY(DATE(1000,1,1)+(IF(IFERROR(VALUE(MID(MID(A203,84,4),1,1)),MID(MID(A203,84,4),1,1))=0,0,IFERROR(VLOOKUP(VALUE(MID(MID(A203,84,4),1,1)),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0)*POWER(32,0)))-1))),DATE(2999,1,1))</f>
        <v>401404</v>
      </c>
      <c r="K203" s="28" t="str">
        <f t="shared" si="31"/>
        <v>Other</v>
      </c>
    </row>
    <row r="204" spans="1:11" ht="12" customHeight="1">
      <c r="A204" s="7"/>
      <c r="B204" s="7" t="str">
        <f t="shared" si="25"/>
        <v>No Card</v>
      </c>
      <c r="C204" s="7" t="str">
        <f>IF(COUNTIF(MasterRoster!$F$5:$F$1001, H204)&gt;0, "Yes", "No")</f>
        <v>No</v>
      </c>
      <c r="D204" s="16" t="str">
        <f t="shared" ca="1" si="26"/>
        <v>Error</v>
      </c>
      <c r="E204" s="7" t="str">
        <f t="shared" si="27"/>
        <v/>
      </c>
      <c r="F204" s="7" t="str">
        <f t="shared" si="28"/>
        <v/>
      </c>
      <c r="G204" s="7" t="str">
        <f t="shared" si="29"/>
        <v>N/A</v>
      </c>
      <c r="H204" s="28" t="e">
        <f>(IFERROR(VLOOKUP(MID($A204,9,1),'DO NOT DELETE THIS SHEET'!$A$1:$B$32,2,0),VLOOKUP(VALUE(MID($A204,9,1)),'DO NOT DELETE THIS SHEET'!$A$1:$B$32,2,0))*32^6)+(IFERROR(VLOOKUP(MID($A204, 10, 1),'DO NOT DELETE THIS SHEET'!$A$1:$B$32,2,0),VLOOKUP(VALUE(MID($A204, 10, 1)),'DO NOT DELETE THIS SHEET'!$A$1:$B$32,2,0))*32^5)+(IFERROR(VLOOKUP(MID($A204, 11, 1),'DO NOT DELETE THIS SHEET'!$A$1:$B$32,2,0),VLOOKUP(VALUE(MID($A204, 11, 1)),'DO NOT DELETE THIS SHEET'!$A$1:$B$32,2,0))*32^4)+(IFERROR(VLOOKUP(MID($A204, 12, 1),'DO NOT DELETE THIS SHEET'!$A$1:$B$32,2,0),VLOOKUP(VALUE(MID($A204, 12, 1)),'DO NOT DELETE THIS SHEET'!$A$1:$B$32,2,0))*32^3)+(IFERROR(VLOOKUP(MID($A204, 13, 1),'DO NOT DELETE THIS SHEET'!$A$1:$B$32,2,0),VLOOKUP(VALUE(MID($A204, 13, 1)),'DO NOT DELETE THIS SHEET'!$A$1:$B$32,2,0))*32^2)+(IFERROR(VLOOKUP(MID($A204, 14, 1),'DO NOT DELETE THIS SHEET'!$A$1:$B$32,2,0),VLOOKUP(VALUE(MID($A204, 14, 1)),'DO NOT DELETE THIS SHEET'!$A$1:$B$32,2,0))*32)+(IFERROR(VLOOKUP(MID($A204, 15, 1),'DO NOT DELETE THIS SHEET'!$A$1:$B$32,2,0),VLOOKUP(VALUE(MID($A204, 15, 1)),'DO NOT DELETE THIS SHEET'!$A$1:$B$32,2,0)))</f>
        <v>#VALUE!</v>
      </c>
      <c r="I204" s="7" t="str">
        <f t="shared" si="30"/>
        <v/>
      </c>
      <c r="J204" s="15">
        <f>IF(K204="USMC",DATE(YEAR(DATE(1000,1,1)+(IF(IFERROR(VALUE(MID(MID(A204,84,4),1,1)),MID(MID(A204,84,4),1,1))=0,0,IFERROR(VLOOKUP(VALUE(MID(MID(A204,84,4),1,1)),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0)*POWER(32,0)))-1))-1900,MONTH(DATE(1000,1,1)+(IF(IFERROR(VALUE(MID(MID(A204,84,4),1,1)),MID(MID(A204,84,4),1,1))=0,0,IFERROR(VLOOKUP(VALUE(MID(MID(A204,84,4),1,1)),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0)*POWER(32,0)))-1)),DAY(DATE(1000,1,1)+(IF(IFERROR(VALUE(MID(MID(A204,84,4),1,1)),MID(MID(A204,84,4),1,1))=0,0,IFERROR(VLOOKUP(VALUE(MID(MID(A204,84,4),1,1)),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0)*POWER(32,0)))-1))),DATE(2999,1,1))</f>
        <v>401404</v>
      </c>
      <c r="K204" s="28" t="str">
        <f t="shared" si="31"/>
        <v>Other</v>
      </c>
    </row>
    <row r="205" spans="1:11" ht="12" customHeight="1">
      <c r="A205" s="7"/>
      <c r="B205" s="7" t="str">
        <f t="shared" si="25"/>
        <v>No Card</v>
      </c>
      <c r="C205" s="7" t="str">
        <f>IF(COUNTIF(MasterRoster!$F$5:$F$1001, H205)&gt;0, "Yes", "No")</f>
        <v>No</v>
      </c>
      <c r="D205" s="16" t="str">
        <f t="shared" ca="1" si="26"/>
        <v>Error</v>
      </c>
      <c r="E205" s="7" t="str">
        <f t="shared" si="27"/>
        <v/>
      </c>
      <c r="F205" s="7" t="str">
        <f t="shared" si="28"/>
        <v/>
      </c>
      <c r="G205" s="7" t="str">
        <f t="shared" si="29"/>
        <v>N/A</v>
      </c>
      <c r="H205" s="28" t="e">
        <f>(IFERROR(VLOOKUP(MID($A205,9,1),'DO NOT DELETE THIS SHEET'!$A$1:$B$32,2,0),VLOOKUP(VALUE(MID($A205,9,1)),'DO NOT DELETE THIS SHEET'!$A$1:$B$32,2,0))*32^6)+(IFERROR(VLOOKUP(MID($A205, 10, 1),'DO NOT DELETE THIS SHEET'!$A$1:$B$32,2,0),VLOOKUP(VALUE(MID($A205, 10, 1)),'DO NOT DELETE THIS SHEET'!$A$1:$B$32,2,0))*32^5)+(IFERROR(VLOOKUP(MID($A205, 11, 1),'DO NOT DELETE THIS SHEET'!$A$1:$B$32,2,0),VLOOKUP(VALUE(MID($A205, 11, 1)),'DO NOT DELETE THIS SHEET'!$A$1:$B$32,2,0))*32^4)+(IFERROR(VLOOKUP(MID($A205, 12, 1),'DO NOT DELETE THIS SHEET'!$A$1:$B$32,2,0),VLOOKUP(VALUE(MID($A205, 12, 1)),'DO NOT DELETE THIS SHEET'!$A$1:$B$32,2,0))*32^3)+(IFERROR(VLOOKUP(MID($A205, 13, 1),'DO NOT DELETE THIS SHEET'!$A$1:$B$32,2,0),VLOOKUP(VALUE(MID($A205, 13, 1)),'DO NOT DELETE THIS SHEET'!$A$1:$B$32,2,0))*32^2)+(IFERROR(VLOOKUP(MID($A205, 14, 1),'DO NOT DELETE THIS SHEET'!$A$1:$B$32,2,0),VLOOKUP(VALUE(MID($A205, 14, 1)),'DO NOT DELETE THIS SHEET'!$A$1:$B$32,2,0))*32)+(IFERROR(VLOOKUP(MID($A205, 15, 1),'DO NOT DELETE THIS SHEET'!$A$1:$B$32,2,0),VLOOKUP(VALUE(MID($A205, 15, 1)),'DO NOT DELETE THIS SHEET'!$A$1:$B$32,2,0)))</f>
        <v>#VALUE!</v>
      </c>
      <c r="I205" s="7" t="str">
        <f t="shared" si="30"/>
        <v/>
      </c>
      <c r="J205" s="15">
        <f>IF(K205="USMC",DATE(YEAR(DATE(1000,1,1)+(IF(IFERROR(VALUE(MID(MID(A205,84,4),1,1)),MID(MID(A205,84,4),1,1))=0,0,IFERROR(VLOOKUP(VALUE(MID(MID(A205,84,4),1,1)),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0)*POWER(32,0)))-1))-1900,MONTH(DATE(1000,1,1)+(IF(IFERROR(VALUE(MID(MID(A205,84,4),1,1)),MID(MID(A205,84,4),1,1))=0,0,IFERROR(VLOOKUP(VALUE(MID(MID(A205,84,4),1,1)),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0)*POWER(32,0)))-1)),DAY(DATE(1000,1,1)+(IF(IFERROR(VALUE(MID(MID(A205,84,4),1,1)),MID(MID(A205,84,4),1,1))=0,0,IFERROR(VLOOKUP(VALUE(MID(MID(A205,84,4),1,1)),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0)*POWER(32,0)))-1))),DATE(2999,1,1))</f>
        <v>401404</v>
      </c>
      <c r="K205" s="28" t="str">
        <f t="shared" si="31"/>
        <v>Other</v>
      </c>
    </row>
    <row r="206" spans="1:11" ht="12" customHeight="1">
      <c r="A206" s="7"/>
      <c r="B206" s="7" t="str">
        <f t="shared" si="25"/>
        <v>No Card</v>
      </c>
      <c r="C206" s="7" t="str">
        <f>IF(COUNTIF(MasterRoster!$F$5:$F$1001, H206)&gt;0, "Yes", "No")</f>
        <v>No</v>
      </c>
      <c r="D206" s="16" t="str">
        <f t="shared" ca="1" si="26"/>
        <v>Error</v>
      </c>
      <c r="E206" s="7" t="str">
        <f t="shared" si="27"/>
        <v/>
      </c>
      <c r="F206" s="7" t="str">
        <f t="shared" si="28"/>
        <v/>
      </c>
      <c r="G206" s="7" t="str">
        <f t="shared" si="29"/>
        <v>N/A</v>
      </c>
      <c r="H206" s="28" t="e">
        <f>(IFERROR(VLOOKUP(MID($A206,9,1),'DO NOT DELETE THIS SHEET'!$A$1:$B$32,2,0),VLOOKUP(VALUE(MID($A206,9,1)),'DO NOT DELETE THIS SHEET'!$A$1:$B$32,2,0))*32^6)+(IFERROR(VLOOKUP(MID($A206, 10, 1),'DO NOT DELETE THIS SHEET'!$A$1:$B$32,2,0),VLOOKUP(VALUE(MID($A206, 10, 1)),'DO NOT DELETE THIS SHEET'!$A$1:$B$32,2,0))*32^5)+(IFERROR(VLOOKUP(MID($A206, 11, 1),'DO NOT DELETE THIS SHEET'!$A$1:$B$32,2,0),VLOOKUP(VALUE(MID($A206, 11, 1)),'DO NOT DELETE THIS SHEET'!$A$1:$B$32,2,0))*32^4)+(IFERROR(VLOOKUP(MID($A206, 12, 1),'DO NOT DELETE THIS SHEET'!$A$1:$B$32,2,0),VLOOKUP(VALUE(MID($A206, 12, 1)),'DO NOT DELETE THIS SHEET'!$A$1:$B$32,2,0))*32^3)+(IFERROR(VLOOKUP(MID($A206, 13, 1),'DO NOT DELETE THIS SHEET'!$A$1:$B$32,2,0),VLOOKUP(VALUE(MID($A206, 13, 1)),'DO NOT DELETE THIS SHEET'!$A$1:$B$32,2,0))*32^2)+(IFERROR(VLOOKUP(MID($A206, 14, 1),'DO NOT DELETE THIS SHEET'!$A$1:$B$32,2,0),VLOOKUP(VALUE(MID($A206, 14, 1)),'DO NOT DELETE THIS SHEET'!$A$1:$B$32,2,0))*32)+(IFERROR(VLOOKUP(MID($A206, 15, 1),'DO NOT DELETE THIS SHEET'!$A$1:$B$32,2,0),VLOOKUP(VALUE(MID($A206, 15, 1)),'DO NOT DELETE THIS SHEET'!$A$1:$B$32,2,0)))</f>
        <v>#VALUE!</v>
      </c>
      <c r="I206" s="7" t="str">
        <f t="shared" si="30"/>
        <v/>
      </c>
      <c r="J206" s="15">
        <f>IF(K206="USMC",DATE(YEAR(DATE(1000,1,1)+(IF(IFERROR(VALUE(MID(MID(A206,84,4),1,1)),MID(MID(A206,84,4),1,1))=0,0,IFERROR(VLOOKUP(VALUE(MID(MID(A206,84,4),1,1)),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0)*POWER(32,0)))-1))-1900,MONTH(DATE(1000,1,1)+(IF(IFERROR(VALUE(MID(MID(A206,84,4),1,1)),MID(MID(A206,84,4),1,1))=0,0,IFERROR(VLOOKUP(VALUE(MID(MID(A206,84,4),1,1)),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0)*POWER(32,0)))-1)),DAY(DATE(1000,1,1)+(IF(IFERROR(VALUE(MID(MID(A206,84,4),1,1)),MID(MID(A206,84,4),1,1))=0,0,IFERROR(VLOOKUP(VALUE(MID(MID(A206,84,4),1,1)),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0)*POWER(32,0)))-1))),DATE(2999,1,1))</f>
        <v>401404</v>
      </c>
      <c r="K206" s="28" t="str">
        <f t="shared" si="31"/>
        <v>Other</v>
      </c>
    </row>
    <row r="207" spans="1:11" ht="12" customHeight="1">
      <c r="A207" s="7"/>
      <c r="B207" s="7" t="str">
        <f t="shared" si="25"/>
        <v>No Card</v>
      </c>
      <c r="C207" s="7" t="str">
        <f>IF(COUNTIF(MasterRoster!$F$5:$F$1001, H207)&gt;0, "Yes", "No")</f>
        <v>No</v>
      </c>
      <c r="D207" s="16" t="str">
        <f t="shared" ca="1" si="26"/>
        <v>Error</v>
      </c>
      <c r="E207" s="7" t="str">
        <f t="shared" si="27"/>
        <v/>
      </c>
      <c r="F207" s="7" t="str">
        <f t="shared" si="28"/>
        <v/>
      </c>
      <c r="G207" s="7" t="str">
        <f t="shared" si="29"/>
        <v>N/A</v>
      </c>
      <c r="H207" s="28" t="e">
        <f>(IFERROR(VLOOKUP(MID($A207,9,1),'DO NOT DELETE THIS SHEET'!$A$1:$B$32,2,0),VLOOKUP(VALUE(MID($A207,9,1)),'DO NOT DELETE THIS SHEET'!$A$1:$B$32,2,0))*32^6)+(IFERROR(VLOOKUP(MID($A207, 10, 1),'DO NOT DELETE THIS SHEET'!$A$1:$B$32,2,0),VLOOKUP(VALUE(MID($A207, 10, 1)),'DO NOT DELETE THIS SHEET'!$A$1:$B$32,2,0))*32^5)+(IFERROR(VLOOKUP(MID($A207, 11, 1),'DO NOT DELETE THIS SHEET'!$A$1:$B$32,2,0),VLOOKUP(VALUE(MID($A207, 11, 1)),'DO NOT DELETE THIS SHEET'!$A$1:$B$32,2,0))*32^4)+(IFERROR(VLOOKUP(MID($A207, 12, 1),'DO NOT DELETE THIS SHEET'!$A$1:$B$32,2,0),VLOOKUP(VALUE(MID($A207, 12, 1)),'DO NOT DELETE THIS SHEET'!$A$1:$B$32,2,0))*32^3)+(IFERROR(VLOOKUP(MID($A207, 13, 1),'DO NOT DELETE THIS SHEET'!$A$1:$B$32,2,0),VLOOKUP(VALUE(MID($A207, 13, 1)),'DO NOT DELETE THIS SHEET'!$A$1:$B$32,2,0))*32^2)+(IFERROR(VLOOKUP(MID($A207, 14, 1),'DO NOT DELETE THIS SHEET'!$A$1:$B$32,2,0),VLOOKUP(VALUE(MID($A207, 14, 1)),'DO NOT DELETE THIS SHEET'!$A$1:$B$32,2,0))*32)+(IFERROR(VLOOKUP(MID($A207, 15, 1),'DO NOT DELETE THIS SHEET'!$A$1:$B$32,2,0),VLOOKUP(VALUE(MID($A207, 15, 1)),'DO NOT DELETE THIS SHEET'!$A$1:$B$32,2,0)))</f>
        <v>#VALUE!</v>
      </c>
      <c r="I207" s="7" t="str">
        <f t="shared" si="30"/>
        <v/>
      </c>
      <c r="J207" s="15">
        <f>IF(K207="USMC",DATE(YEAR(DATE(1000,1,1)+(IF(IFERROR(VALUE(MID(MID(A207,84,4),1,1)),MID(MID(A207,84,4),1,1))=0,0,IFERROR(VLOOKUP(VALUE(MID(MID(A207,84,4),1,1)),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0)*POWER(32,0)))-1))-1900,MONTH(DATE(1000,1,1)+(IF(IFERROR(VALUE(MID(MID(A207,84,4),1,1)),MID(MID(A207,84,4),1,1))=0,0,IFERROR(VLOOKUP(VALUE(MID(MID(A207,84,4),1,1)),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0)*POWER(32,0)))-1)),DAY(DATE(1000,1,1)+(IF(IFERROR(VALUE(MID(MID(A207,84,4),1,1)),MID(MID(A207,84,4),1,1))=0,0,IFERROR(VLOOKUP(VALUE(MID(MID(A207,84,4),1,1)),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0)*POWER(32,0)))-1))),DATE(2999,1,1))</f>
        <v>401404</v>
      </c>
      <c r="K207" s="28" t="str">
        <f t="shared" si="31"/>
        <v>Other</v>
      </c>
    </row>
    <row r="208" spans="1:11" ht="12" customHeight="1">
      <c r="A208" s="7"/>
      <c r="B208" s="7" t="str">
        <f t="shared" si="25"/>
        <v>No Card</v>
      </c>
      <c r="C208" s="7" t="str">
        <f>IF(COUNTIF(MasterRoster!$F$5:$F$1001, H208)&gt;0, "Yes", "No")</f>
        <v>No</v>
      </c>
      <c r="D208" s="16" t="str">
        <f t="shared" ca="1" si="26"/>
        <v>Error</v>
      </c>
      <c r="E208" s="7" t="str">
        <f t="shared" si="27"/>
        <v/>
      </c>
      <c r="F208" s="7" t="str">
        <f t="shared" si="28"/>
        <v/>
      </c>
      <c r="G208" s="7" t="str">
        <f t="shared" si="29"/>
        <v>N/A</v>
      </c>
      <c r="H208" s="28" t="e">
        <f>(IFERROR(VLOOKUP(MID($A208,9,1),'DO NOT DELETE THIS SHEET'!$A$1:$B$32,2,0),VLOOKUP(VALUE(MID($A208,9,1)),'DO NOT DELETE THIS SHEET'!$A$1:$B$32,2,0))*32^6)+(IFERROR(VLOOKUP(MID($A208, 10, 1),'DO NOT DELETE THIS SHEET'!$A$1:$B$32,2,0),VLOOKUP(VALUE(MID($A208, 10, 1)),'DO NOT DELETE THIS SHEET'!$A$1:$B$32,2,0))*32^5)+(IFERROR(VLOOKUP(MID($A208, 11, 1),'DO NOT DELETE THIS SHEET'!$A$1:$B$32,2,0),VLOOKUP(VALUE(MID($A208, 11, 1)),'DO NOT DELETE THIS SHEET'!$A$1:$B$32,2,0))*32^4)+(IFERROR(VLOOKUP(MID($A208, 12, 1),'DO NOT DELETE THIS SHEET'!$A$1:$B$32,2,0),VLOOKUP(VALUE(MID($A208, 12, 1)),'DO NOT DELETE THIS SHEET'!$A$1:$B$32,2,0))*32^3)+(IFERROR(VLOOKUP(MID($A208, 13, 1),'DO NOT DELETE THIS SHEET'!$A$1:$B$32,2,0),VLOOKUP(VALUE(MID($A208, 13, 1)),'DO NOT DELETE THIS SHEET'!$A$1:$B$32,2,0))*32^2)+(IFERROR(VLOOKUP(MID($A208, 14, 1),'DO NOT DELETE THIS SHEET'!$A$1:$B$32,2,0),VLOOKUP(VALUE(MID($A208, 14, 1)),'DO NOT DELETE THIS SHEET'!$A$1:$B$32,2,0))*32)+(IFERROR(VLOOKUP(MID($A208, 15, 1),'DO NOT DELETE THIS SHEET'!$A$1:$B$32,2,0),VLOOKUP(VALUE(MID($A208, 15, 1)),'DO NOT DELETE THIS SHEET'!$A$1:$B$32,2,0)))</f>
        <v>#VALUE!</v>
      </c>
      <c r="I208" s="7" t="str">
        <f t="shared" si="30"/>
        <v/>
      </c>
      <c r="J208" s="15">
        <f>IF(K208="USMC",DATE(YEAR(DATE(1000,1,1)+(IF(IFERROR(VALUE(MID(MID(A208,84,4),1,1)),MID(MID(A208,84,4),1,1))=0,0,IFERROR(VLOOKUP(VALUE(MID(MID(A208,84,4),1,1)),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0)*POWER(32,0)))-1))-1900,MONTH(DATE(1000,1,1)+(IF(IFERROR(VALUE(MID(MID(A208,84,4),1,1)),MID(MID(A208,84,4),1,1))=0,0,IFERROR(VLOOKUP(VALUE(MID(MID(A208,84,4),1,1)),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0)*POWER(32,0)))-1)),DAY(DATE(1000,1,1)+(IF(IFERROR(VALUE(MID(MID(A208,84,4),1,1)),MID(MID(A208,84,4),1,1))=0,0,IFERROR(VLOOKUP(VALUE(MID(MID(A208,84,4),1,1)),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0)*POWER(32,0)))-1))),DATE(2999,1,1))</f>
        <v>401404</v>
      </c>
      <c r="K208" s="28" t="str">
        <f t="shared" si="31"/>
        <v>Other</v>
      </c>
    </row>
    <row r="209" spans="1:11" ht="12" customHeight="1">
      <c r="A209" s="7"/>
      <c r="B209" s="7" t="str">
        <f t="shared" si="25"/>
        <v>No Card</v>
      </c>
      <c r="C209" s="7" t="str">
        <f>IF(COUNTIF(MasterRoster!$F$5:$F$1001, H209)&gt;0, "Yes", "No")</f>
        <v>No</v>
      </c>
      <c r="D209" s="16" t="str">
        <f t="shared" ca="1" si="26"/>
        <v>Error</v>
      </c>
      <c r="E209" s="7" t="str">
        <f t="shared" si="27"/>
        <v/>
      </c>
      <c r="F209" s="7" t="str">
        <f t="shared" si="28"/>
        <v/>
      </c>
      <c r="G209" s="7" t="str">
        <f t="shared" si="29"/>
        <v>N/A</v>
      </c>
      <c r="H209" s="28" t="e">
        <f>(IFERROR(VLOOKUP(MID($A209,9,1),'DO NOT DELETE THIS SHEET'!$A$1:$B$32,2,0),VLOOKUP(VALUE(MID($A209,9,1)),'DO NOT DELETE THIS SHEET'!$A$1:$B$32,2,0))*32^6)+(IFERROR(VLOOKUP(MID($A209, 10, 1),'DO NOT DELETE THIS SHEET'!$A$1:$B$32,2,0),VLOOKUP(VALUE(MID($A209, 10, 1)),'DO NOT DELETE THIS SHEET'!$A$1:$B$32,2,0))*32^5)+(IFERROR(VLOOKUP(MID($A209, 11, 1),'DO NOT DELETE THIS SHEET'!$A$1:$B$32,2,0),VLOOKUP(VALUE(MID($A209, 11, 1)),'DO NOT DELETE THIS SHEET'!$A$1:$B$32,2,0))*32^4)+(IFERROR(VLOOKUP(MID($A209, 12, 1),'DO NOT DELETE THIS SHEET'!$A$1:$B$32,2,0),VLOOKUP(VALUE(MID($A209, 12, 1)),'DO NOT DELETE THIS SHEET'!$A$1:$B$32,2,0))*32^3)+(IFERROR(VLOOKUP(MID($A209, 13, 1),'DO NOT DELETE THIS SHEET'!$A$1:$B$32,2,0),VLOOKUP(VALUE(MID($A209, 13, 1)),'DO NOT DELETE THIS SHEET'!$A$1:$B$32,2,0))*32^2)+(IFERROR(VLOOKUP(MID($A209, 14, 1),'DO NOT DELETE THIS SHEET'!$A$1:$B$32,2,0),VLOOKUP(VALUE(MID($A209, 14, 1)),'DO NOT DELETE THIS SHEET'!$A$1:$B$32,2,0))*32)+(IFERROR(VLOOKUP(MID($A209, 15, 1),'DO NOT DELETE THIS SHEET'!$A$1:$B$32,2,0),VLOOKUP(VALUE(MID($A209, 15, 1)),'DO NOT DELETE THIS SHEET'!$A$1:$B$32,2,0)))</f>
        <v>#VALUE!</v>
      </c>
      <c r="I209" s="7" t="str">
        <f t="shared" si="30"/>
        <v/>
      </c>
      <c r="J209" s="15">
        <f>IF(K209="USMC",DATE(YEAR(DATE(1000,1,1)+(IF(IFERROR(VALUE(MID(MID(A209,84,4),1,1)),MID(MID(A209,84,4),1,1))=0,0,IFERROR(VLOOKUP(VALUE(MID(MID(A209,84,4),1,1)),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0)*POWER(32,0)))-1))-1900,MONTH(DATE(1000,1,1)+(IF(IFERROR(VALUE(MID(MID(A209,84,4),1,1)),MID(MID(A209,84,4),1,1))=0,0,IFERROR(VLOOKUP(VALUE(MID(MID(A209,84,4),1,1)),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0)*POWER(32,0)))-1)),DAY(DATE(1000,1,1)+(IF(IFERROR(VALUE(MID(MID(A209,84,4),1,1)),MID(MID(A209,84,4),1,1))=0,0,IFERROR(VLOOKUP(VALUE(MID(MID(A209,84,4),1,1)),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0)*POWER(32,0)))-1))),DATE(2999,1,1))</f>
        <v>401404</v>
      </c>
      <c r="K209" s="28" t="str">
        <f t="shared" si="31"/>
        <v>Other</v>
      </c>
    </row>
    <row r="210" spans="1:11" ht="12" customHeight="1">
      <c r="A210" s="7"/>
      <c r="B210" s="7" t="str">
        <f t="shared" si="25"/>
        <v>No Card</v>
      </c>
      <c r="C210" s="7" t="str">
        <f>IF(COUNTIF(MasterRoster!$F$5:$F$1001, H210)&gt;0, "Yes", "No")</f>
        <v>No</v>
      </c>
      <c r="D210" s="16" t="str">
        <f t="shared" ca="1" si="26"/>
        <v>Error</v>
      </c>
      <c r="E210" s="7" t="str">
        <f t="shared" si="27"/>
        <v/>
      </c>
      <c r="F210" s="7" t="str">
        <f t="shared" si="28"/>
        <v/>
      </c>
      <c r="G210" s="7" t="str">
        <f t="shared" si="29"/>
        <v>N/A</v>
      </c>
      <c r="H210" s="28" t="e">
        <f>(IFERROR(VLOOKUP(MID($A210,9,1),'DO NOT DELETE THIS SHEET'!$A$1:$B$32,2,0),VLOOKUP(VALUE(MID($A210,9,1)),'DO NOT DELETE THIS SHEET'!$A$1:$B$32,2,0))*32^6)+(IFERROR(VLOOKUP(MID($A210, 10, 1),'DO NOT DELETE THIS SHEET'!$A$1:$B$32,2,0),VLOOKUP(VALUE(MID($A210, 10, 1)),'DO NOT DELETE THIS SHEET'!$A$1:$B$32,2,0))*32^5)+(IFERROR(VLOOKUP(MID($A210, 11, 1),'DO NOT DELETE THIS SHEET'!$A$1:$B$32,2,0),VLOOKUP(VALUE(MID($A210, 11, 1)),'DO NOT DELETE THIS SHEET'!$A$1:$B$32,2,0))*32^4)+(IFERROR(VLOOKUP(MID($A210, 12, 1),'DO NOT DELETE THIS SHEET'!$A$1:$B$32,2,0),VLOOKUP(VALUE(MID($A210, 12, 1)),'DO NOT DELETE THIS SHEET'!$A$1:$B$32,2,0))*32^3)+(IFERROR(VLOOKUP(MID($A210, 13, 1),'DO NOT DELETE THIS SHEET'!$A$1:$B$32,2,0),VLOOKUP(VALUE(MID($A210, 13, 1)),'DO NOT DELETE THIS SHEET'!$A$1:$B$32,2,0))*32^2)+(IFERROR(VLOOKUP(MID($A210, 14, 1),'DO NOT DELETE THIS SHEET'!$A$1:$B$32,2,0),VLOOKUP(VALUE(MID($A210, 14, 1)),'DO NOT DELETE THIS SHEET'!$A$1:$B$32,2,0))*32)+(IFERROR(VLOOKUP(MID($A210, 15, 1),'DO NOT DELETE THIS SHEET'!$A$1:$B$32,2,0),VLOOKUP(VALUE(MID($A210, 15, 1)),'DO NOT DELETE THIS SHEET'!$A$1:$B$32,2,0)))</f>
        <v>#VALUE!</v>
      </c>
      <c r="I210" s="7" t="str">
        <f t="shared" si="30"/>
        <v/>
      </c>
      <c r="J210" s="15">
        <f>IF(K210="USMC",DATE(YEAR(DATE(1000,1,1)+(IF(IFERROR(VALUE(MID(MID(A210,84,4),1,1)),MID(MID(A210,84,4),1,1))=0,0,IFERROR(VLOOKUP(VALUE(MID(MID(A210,84,4),1,1)),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0)*POWER(32,0)))-1))-1900,MONTH(DATE(1000,1,1)+(IF(IFERROR(VALUE(MID(MID(A210,84,4),1,1)),MID(MID(A210,84,4),1,1))=0,0,IFERROR(VLOOKUP(VALUE(MID(MID(A210,84,4),1,1)),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0)*POWER(32,0)))-1)),DAY(DATE(1000,1,1)+(IF(IFERROR(VALUE(MID(MID(A210,84,4),1,1)),MID(MID(A210,84,4),1,1))=0,0,IFERROR(VLOOKUP(VALUE(MID(MID(A210,84,4),1,1)),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0)*POWER(32,0)))-1))),DATE(2999,1,1))</f>
        <v>401404</v>
      </c>
      <c r="K210" s="28" t="str">
        <f t="shared" si="31"/>
        <v>Other</v>
      </c>
    </row>
    <row r="211" spans="1:11" ht="12" customHeight="1">
      <c r="A211" s="7"/>
      <c r="B211" s="7" t="str">
        <f t="shared" si="25"/>
        <v>No Card</v>
      </c>
      <c r="C211" s="7" t="str">
        <f>IF(COUNTIF(MasterRoster!$F$5:$F$1001, H211)&gt;0, "Yes", "No")</f>
        <v>No</v>
      </c>
      <c r="D211" s="16" t="str">
        <f t="shared" ca="1" si="26"/>
        <v>Error</v>
      </c>
      <c r="E211" s="7" t="str">
        <f t="shared" si="27"/>
        <v/>
      </c>
      <c r="F211" s="7" t="str">
        <f t="shared" si="28"/>
        <v/>
      </c>
      <c r="G211" s="7" t="str">
        <f t="shared" si="29"/>
        <v>N/A</v>
      </c>
      <c r="H211" s="28" t="e">
        <f>(IFERROR(VLOOKUP(MID($A211,9,1),'DO NOT DELETE THIS SHEET'!$A$1:$B$32,2,0),VLOOKUP(VALUE(MID($A211,9,1)),'DO NOT DELETE THIS SHEET'!$A$1:$B$32,2,0))*32^6)+(IFERROR(VLOOKUP(MID($A211, 10, 1),'DO NOT DELETE THIS SHEET'!$A$1:$B$32,2,0),VLOOKUP(VALUE(MID($A211, 10, 1)),'DO NOT DELETE THIS SHEET'!$A$1:$B$32,2,0))*32^5)+(IFERROR(VLOOKUP(MID($A211, 11, 1),'DO NOT DELETE THIS SHEET'!$A$1:$B$32,2,0),VLOOKUP(VALUE(MID($A211, 11, 1)),'DO NOT DELETE THIS SHEET'!$A$1:$B$32,2,0))*32^4)+(IFERROR(VLOOKUP(MID($A211, 12, 1),'DO NOT DELETE THIS SHEET'!$A$1:$B$32,2,0),VLOOKUP(VALUE(MID($A211, 12, 1)),'DO NOT DELETE THIS SHEET'!$A$1:$B$32,2,0))*32^3)+(IFERROR(VLOOKUP(MID($A211, 13, 1),'DO NOT DELETE THIS SHEET'!$A$1:$B$32,2,0),VLOOKUP(VALUE(MID($A211, 13, 1)),'DO NOT DELETE THIS SHEET'!$A$1:$B$32,2,0))*32^2)+(IFERROR(VLOOKUP(MID($A211, 14, 1),'DO NOT DELETE THIS SHEET'!$A$1:$B$32,2,0),VLOOKUP(VALUE(MID($A211, 14, 1)),'DO NOT DELETE THIS SHEET'!$A$1:$B$32,2,0))*32)+(IFERROR(VLOOKUP(MID($A211, 15, 1),'DO NOT DELETE THIS SHEET'!$A$1:$B$32,2,0),VLOOKUP(VALUE(MID($A211, 15, 1)),'DO NOT DELETE THIS SHEET'!$A$1:$B$32,2,0)))</f>
        <v>#VALUE!</v>
      </c>
      <c r="I211" s="7" t="str">
        <f t="shared" si="30"/>
        <v/>
      </c>
      <c r="J211" s="15">
        <f>IF(K211="USMC",DATE(YEAR(DATE(1000,1,1)+(IF(IFERROR(VALUE(MID(MID(A211,84,4),1,1)),MID(MID(A211,84,4),1,1))=0,0,IFERROR(VLOOKUP(VALUE(MID(MID(A211,84,4),1,1)),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0)*POWER(32,0)))-1))-1900,MONTH(DATE(1000,1,1)+(IF(IFERROR(VALUE(MID(MID(A211,84,4),1,1)),MID(MID(A211,84,4),1,1))=0,0,IFERROR(VLOOKUP(VALUE(MID(MID(A211,84,4),1,1)),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0)*POWER(32,0)))-1)),DAY(DATE(1000,1,1)+(IF(IFERROR(VALUE(MID(MID(A211,84,4),1,1)),MID(MID(A211,84,4),1,1))=0,0,IFERROR(VLOOKUP(VALUE(MID(MID(A211,84,4),1,1)),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0)*POWER(32,0)))-1))),DATE(2999,1,1))</f>
        <v>401404</v>
      </c>
      <c r="K211" s="28" t="str">
        <f t="shared" si="31"/>
        <v>Other</v>
      </c>
    </row>
    <row r="212" spans="1:11" ht="12" customHeight="1">
      <c r="A212" s="7"/>
      <c r="B212" s="7" t="str">
        <f t="shared" si="25"/>
        <v>No Card</v>
      </c>
      <c r="C212" s="7" t="str">
        <f>IF(COUNTIF(MasterRoster!$F$5:$F$1001, H212)&gt;0, "Yes", "No")</f>
        <v>No</v>
      </c>
      <c r="D212" s="16" t="str">
        <f t="shared" ca="1" si="26"/>
        <v>Error</v>
      </c>
      <c r="E212" s="7" t="str">
        <f t="shared" si="27"/>
        <v/>
      </c>
      <c r="F212" s="7" t="str">
        <f t="shared" si="28"/>
        <v/>
      </c>
      <c r="G212" s="7" t="str">
        <f t="shared" si="29"/>
        <v>N/A</v>
      </c>
      <c r="H212" s="28" t="e">
        <f>(IFERROR(VLOOKUP(MID($A212,9,1),'DO NOT DELETE THIS SHEET'!$A$1:$B$32,2,0),VLOOKUP(VALUE(MID($A212,9,1)),'DO NOT DELETE THIS SHEET'!$A$1:$B$32,2,0))*32^6)+(IFERROR(VLOOKUP(MID($A212, 10, 1),'DO NOT DELETE THIS SHEET'!$A$1:$B$32,2,0),VLOOKUP(VALUE(MID($A212, 10, 1)),'DO NOT DELETE THIS SHEET'!$A$1:$B$32,2,0))*32^5)+(IFERROR(VLOOKUP(MID($A212, 11, 1),'DO NOT DELETE THIS SHEET'!$A$1:$B$32,2,0),VLOOKUP(VALUE(MID($A212, 11, 1)),'DO NOT DELETE THIS SHEET'!$A$1:$B$32,2,0))*32^4)+(IFERROR(VLOOKUP(MID($A212, 12, 1),'DO NOT DELETE THIS SHEET'!$A$1:$B$32,2,0),VLOOKUP(VALUE(MID($A212, 12, 1)),'DO NOT DELETE THIS SHEET'!$A$1:$B$32,2,0))*32^3)+(IFERROR(VLOOKUP(MID($A212, 13, 1),'DO NOT DELETE THIS SHEET'!$A$1:$B$32,2,0),VLOOKUP(VALUE(MID($A212, 13, 1)),'DO NOT DELETE THIS SHEET'!$A$1:$B$32,2,0))*32^2)+(IFERROR(VLOOKUP(MID($A212, 14, 1),'DO NOT DELETE THIS SHEET'!$A$1:$B$32,2,0),VLOOKUP(VALUE(MID($A212, 14, 1)),'DO NOT DELETE THIS SHEET'!$A$1:$B$32,2,0))*32)+(IFERROR(VLOOKUP(MID($A212, 15, 1),'DO NOT DELETE THIS SHEET'!$A$1:$B$32,2,0),VLOOKUP(VALUE(MID($A212, 15, 1)),'DO NOT DELETE THIS SHEET'!$A$1:$B$32,2,0)))</f>
        <v>#VALUE!</v>
      </c>
      <c r="I212" s="7" t="str">
        <f t="shared" si="30"/>
        <v/>
      </c>
      <c r="J212" s="15">
        <f>IF(K212="USMC",DATE(YEAR(DATE(1000,1,1)+(IF(IFERROR(VALUE(MID(MID(A212,84,4),1,1)),MID(MID(A212,84,4),1,1))=0,0,IFERROR(VLOOKUP(VALUE(MID(MID(A212,84,4),1,1)),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0)*POWER(32,0)))-1))-1900,MONTH(DATE(1000,1,1)+(IF(IFERROR(VALUE(MID(MID(A212,84,4),1,1)),MID(MID(A212,84,4),1,1))=0,0,IFERROR(VLOOKUP(VALUE(MID(MID(A212,84,4),1,1)),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0)*POWER(32,0)))-1)),DAY(DATE(1000,1,1)+(IF(IFERROR(VALUE(MID(MID(A212,84,4),1,1)),MID(MID(A212,84,4),1,1))=0,0,IFERROR(VLOOKUP(VALUE(MID(MID(A212,84,4),1,1)),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0)*POWER(32,0)))-1))),DATE(2999,1,1))</f>
        <v>401404</v>
      </c>
      <c r="K212" s="28" t="str">
        <f t="shared" si="31"/>
        <v>Other</v>
      </c>
    </row>
    <row r="213" spans="1:11" ht="12" customHeight="1">
      <c r="A213" s="7"/>
      <c r="B213" s="7" t="str">
        <f t="shared" si="25"/>
        <v>No Card</v>
      </c>
      <c r="C213" s="7" t="str">
        <f>IF(COUNTIF(MasterRoster!$F$5:$F$1001, H213)&gt;0, "Yes", "No")</f>
        <v>No</v>
      </c>
      <c r="D213" s="16" t="str">
        <f t="shared" ca="1" si="26"/>
        <v>Error</v>
      </c>
      <c r="E213" s="7" t="str">
        <f t="shared" si="27"/>
        <v/>
      </c>
      <c r="F213" s="7" t="str">
        <f t="shared" si="28"/>
        <v/>
      </c>
      <c r="G213" s="7" t="str">
        <f t="shared" si="29"/>
        <v>N/A</v>
      </c>
      <c r="H213" s="28" t="e">
        <f>(IFERROR(VLOOKUP(MID($A213,9,1),'DO NOT DELETE THIS SHEET'!$A$1:$B$32,2,0),VLOOKUP(VALUE(MID($A213,9,1)),'DO NOT DELETE THIS SHEET'!$A$1:$B$32,2,0))*32^6)+(IFERROR(VLOOKUP(MID($A213, 10, 1),'DO NOT DELETE THIS SHEET'!$A$1:$B$32,2,0),VLOOKUP(VALUE(MID($A213, 10, 1)),'DO NOT DELETE THIS SHEET'!$A$1:$B$32,2,0))*32^5)+(IFERROR(VLOOKUP(MID($A213, 11, 1),'DO NOT DELETE THIS SHEET'!$A$1:$B$32,2,0),VLOOKUP(VALUE(MID($A213, 11, 1)),'DO NOT DELETE THIS SHEET'!$A$1:$B$32,2,0))*32^4)+(IFERROR(VLOOKUP(MID($A213, 12, 1),'DO NOT DELETE THIS SHEET'!$A$1:$B$32,2,0),VLOOKUP(VALUE(MID($A213, 12, 1)),'DO NOT DELETE THIS SHEET'!$A$1:$B$32,2,0))*32^3)+(IFERROR(VLOOKUP(MID($A213, 13, 1),'DO NOT DELETE THIS SHEET'!$A$1:$B$32,2,0),VLOOKUP(VALUE(MID($A213, 13, 1)),'DO NOT DELETE THIS SHEET'!$A$1:$B$32,2,0))*32^2)+(IFERROR(VLOOKUP(MID($A213, 14, 1),'DO NOT DELETE THIS SHEET'!$A$1:$B$32,2,0),VLOOKUP(VALUE(MID($A213, 14, 1)),'DO NOT DELETE THIS SHEET'!$A$1:$B$32,2,0))*32)+(IFERROR(VLOOKUP(MID($A213, 15, 1),'DO NOT DELETE THIS SHEET'!$A$1:$B$32,2,0),VLOOKUP(VALUE(MID($A213, 15, 1)),'DO NOT DELETE THIS SHEET'!$A$1:$B$32,2,0)))</f>
        <v>#VALUE!</v>
      </c>
      <c r="I213" s="7" t="str">
        <f t="shared" si="30"/>
        <v/>
      </c>
      <c r="J213" s="15">
        <f>IF(K213="USMC",DATE(YEAR(DATE(1000,1,1)+(IF(IFERROR(VALUE(MID(MID(A213,84,4),1,1)),MID(MID(A213,84,4),1,1))=0,0,IFERROR(VLOOKUP(VALUE(MID(MID(A213,84,4),1,1)),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0)*POWER(32,0)))-1))-1900,MONTH(DATE(1000,1,1)+(IF(IFERROR(VALUE(MID(MID(A213,84,4),1,1)),MID(MID(A213,84,4),1,1))=0,0,IFERROR(VLOOKUP(VALUE(MID(MID(A213,84,4),1,1)),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0)*POWER(32,0)))-1)),DAY(DATE(1000,1,1)+(IF(IFERROR(VALUE(MID(MID(A213,84,4),1,1)),MID(MID(A213,84,4),1,1))=0,0,IFERROR(VLOOKUP(VALUE(MID(MID(A213,84,4),1,1)),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0)*POWER(32,0)))-1))),DATE(2999,1,1))</f>
        <v>401404</v>
      </c>
      <c r="K213" s="28" t="str">
        <f t="shared" si="31"/>
        <v>Other</v>
      </c>
    </row>
    <row r="214" spans="1:11" ht="12" customHeight="1">
      <c r="A214" s="7"/>
      <c r="B214" s="7" t="str">
        <f t="shared" si="25"/>
        <v>No Card</v>
      </c>
      <c r="C214" s="7" t="str">
        <f>IF(COUNTIF(MasterRoster!$F$5:$F$1001, H214)&gt;0, "Yes", "No")</f>
        <v>No</v>
      </c>
      <c r="D214" s="16" t="str">
        <f t="shared" ca="1" si="26"/>
        <v>Error</v>
      </c>
      <c r="E214" s="7" t="str">
        <f t="shared" si="27"/>
        <v/>
      </c>
      <c r="F214" s="7" t="str">
        <f t="shared" si="28"/>
        <v/>
      </c>
      <c r="G214" s="7" t="str">
        <f t="shared" si="29"/>
        <v>N/A</v>
      </c>
      <c r="H214" s="28" t="e">
        <f>(IFERROR(VLOOKUP(MID($A214,9,1),'DO NOT DELETE THIS SHEET'!$A$1:$B$32,2,0),VLOOKUP(VALUE(MID($A214,9,1)),'DO NOT DELETE THIS SHEET'!$A$1:$B$32,2,0))*32^6)+(IFERROR(VLOOKUP(MID($A214, 10, 1),'DO NOT DELETE THIS SHEET'!$A$1:$B$32,2,0),VLOOKUP(VALUE(MID($A214, 10, 1)),'DO NOT DELETE THIS SHEET'!$A$1:$B$32,2,0))*32^5)+(IFERROR(VLOOKUP(MID($A214, 11, 1),'DO NOT DELETE THIS SHEET'!$A$1:$B$32,2,0),VLOOKUP(VALUE(MID($A214, 11, 1)),'DO NOT DELETE THIS SHEET'!$A$1:$B$32,2,0))*32^4)+(IFERROR(VLOOKUP(MID($A214, 12, 1),'DO NOT DELETE THIS SHEET'!$A$1:$B$32,2,0),VLOOKUP(VALUE(MID($A214, 12, 1)),'DO NOT DELETE THIS SHEET'!$A$1:$B$32,2,0))*32^3)+(IFERROR(VLOOKUP(MID($A214, 13, 1),'DO NOT DELETE THIS SHEET'!$A$1:$B$32,2,0),VLOOKUP(VALUE(MID($A214, 13, 1)),'DO NOT DELETE THIS SHEET'!$A$1:$B$32,2,0))*32^2)+(IFERROR(VLOOKUP(MID($A214, 14, 1),'DO NOT DELETE THIS SHEET'!$A$1:$B$32,2,0),VLOOKUP(VALUE(MID($A214, 14, 1)),'DO NOT DELETE THIS SHEET'!$A$1:$B$32,2,0))*32)+(IFERROR(VLOOKUP(MID($A214, 15, 1),'DO NOT DELETE THIS SHEET'!$A$1:$B$32,2,0),VLOOKUP(VALUE(MID($A214, 15, 1)),'DO NOT DELETE THIS SHEET'!$A$1:$B$32,2,0)))</f>
        <v>#VALUE!</v>
      </c>
      <c r="I214" s="7" t="str">
        <f t="shared" si="30"/>
        <v/>
      </c>
      <c r="J214" s="15">
        <f>IF(K214="USMC",DATE(YEAR(DATE(1000,1,1)+(IF(IFERROR(VALUE(MID(MID(A214,84,4),1,1)),MID(MID(A214,84,4),1,1))=0,0,IFERROR(VLOOKUP(VALUE(MID(MID(A214,84,4),1,1)),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0)*POWER(32,0)))-1))-1900,MONTH(DATE(1000,1,1)+(IF(IFERROR(VALUE(MID(MID(A214,84,4),1,1)),MID(MID(A214,84,4),1,1))=0,0,IFERROR(VLOOKUP(VALUE(MID(MID(A214,84,4),1,1)),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0)*POWER(32,0)))-1)),DAY(DATE(1000,1,1)+(IF(IFERROR(VALUE(MID(MID(A214,84,4),1,1)),MID(MID(A214,84,4),1,1))=0,0,IFERROR(VLOOKUP(VALUE(MID(MID(A214,84,4),1,1)),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0)*POWER(32,0)))-1))),DATE(2999,1,1))</f>
        <v>401404</v>
      </c>
      <c r="K214" s="28" t="str">
        <f t="shared" si="31"/>
        <v>Other</v>
      </c>
    </row>
    <row r="215" spans="1:11" ht="12" customHeight="1">
      <c r="A215" s="7"/>
      <c r="B215" s="7" t="str">
        <f t="shared" si="25"/>
        <v>No Card</v>
      </c>
      <c r="C215" s="7" t="str">
        <f>IF(COUNTIF(MasterRoster!$F$5:$F$1001, H215)&gt;0, "Yes", "No")</f>
        <v>No</v>
      </c>
      <c r="D215" s="16" t="str">
        <f t="shared" ca="1" si="26"/>
        <v>Error</v>
      </c>
      <c r="E215" s="7" t="str">
        <f t="shared" si="27"/>
        <v/>
      </c>
      <c r="F215" s="7" t="str">
        <f t="shared" si="28"/>
        <v/>
      </c>
      <c r="G215" s="7" t="str">
        <f t="shared" si="29"/>
        <v>N/A</v>
      </c>
      <c r="H215" s="28" t="e">
        <f>(IFERROR(VLOOKUP(MID($A215,9,1),'DO NOT DELETE THIS SHEET'!$A$1:$B$32,2,0),VLOOKUP(VALUE(MID($A215,9,1)),'DO NOT DELETE THIS SHEET'!$A$1:$B$32,2,0))*32^6)+(IFERROR(VLOOKUP(MID($A215, 10, 1),'DO NOT DELETE THIS SHEET'!$A$1:$B$32,2,0),VLOOKUP(VALUE(MID($A215, 10, 1)),'DO NOT DELETE THIS SHEET'!$A$1:$B$32,2,0))*32^5)+(IFERROR(VLOOKUP(MID($A215, 11, 1),'DO NOT DELETE THIS SHEET'!$A$1:$B$32,2,0),VLOOKUP(VALUE(MID($A215, 11, 1)),'DO NOT DELETE THIS SHEET'!$A$1:$B$32,2,0))*32^4)+(IFERROR(VLOOKUP(MID($A215, 12, 1),'DO NOT DELETE THIS SHEET'!$A$1:$B$32,2,0),VLOOKUP(VALUE(MID($A215, 12, 1)),'DO NOT DELETE THIS SHEET'!$A$1:$B$32,2,0))*32^3)+(IFERROR(VLOOKUP(MID($A215, 13, 1),'DO NOT DELETE THIS SHEET'!$A$1:$B$32,2,0),VLOOKUP(VALUE(MID($A215, 13, 1)),'DO NOT DELETE THIS SHEET'!$A$1:$B$32,2,0))*32^2)+(IFERROR(VLOOKUP(MID($A215, 14, 1),'DO NOT DELETE THIS SHEET'!$A$1:$B$32,2,0),VLOOKUP(VALUE(MID($A215, 14, 1)),'DO NOT DELETE THIS SHEET'!$A$1:$B$32,2,0))*32)+(IFERROR(VLOOKUP(MID($A215, 15, 1),'DO NOT DELETE THIS SHEET'!$A$1:$B$32,2,0),VLOOKUP(VALUE(MID($A215, 15, 1)),'DO NOT DELETE THIS SHEET'!$A$1:$B$32,2,0)))</f>
        <v>#VALUE!</v>
      </c>
      <c r="I215" s="7" t="str">
        <f t="shared" si="30"/>
        <v/>
      </c>
      <c r="J215" s="15">
        <f>IF(K215="USMC",DATE(YEAR(DATE(1000,1,1)+(IF(IFERROR(VALUE(MID(MID(A215,84,4),1,1)),MID(MID(A215,84,4),1,1))=0,0,IFERROR(VLOOKUP(VALUE(MID(MID(A215,84,4),1,1)),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0)*POWER(32,0)))-1))-1900,MONTH(DATE(1000,1,1)+(IF(IFERROR(VALUE(MID(MID(A215,84,4),1,1)),MID(MID(A215,84,4),1,1))=0,0,IFERROR(VLOOKUP(VALUE(MID(MID(A215,84,4),1,1)),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0)*POWER(32,0)))-1)),DAY(DATE(1000,1,1)+(IF(IFERROR(VALUE(MID(MID(A215,84,4),1,1)),MID(MID(A215,84,4),1,1))=0,0,IFERROR(VLOOKUP(VALUE(MID(MID(A215,84,4),1,1)),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0)*POWER(32,0)))-1))),DATE(2999,1,1))</f>
        <v>401404</v>
      </c>
      <c r="K215" s="28" t="str">
        <f t="shared" si="31"/>
        <v>Other</v>
      </c>
    </row>
    <row r="216" spans="1:11" ht="12" customHeight="1">
      <c r="A216" s="7"/>
      <c r="B216" s="7" t="str">
        <f t="shared" si="25"/>
        <v>No Card</v>
      </c>
      <c r="C216" s="7" t="str">
        <f>IF(COUNTIF(MasterRoster!$F$5:$F$1001, H216)&gt;0, "Yes", "No")</f>
        <v>No</v>
      </c>
      <c r="D216" s="16" t="str">
        <f t="shared" ca="1" si="26"/>
        <v>Error</v>
      </c>
      <c r="E216" s="7" t="str">
        <f t="shared" si="27"/>
        <v/>
      </c>
      <c r="F216" s="7" t="str">
        <f t="shared" si="28"/>
        <v/>
      </c>
      <c r="G216" s="7" t="str">
        <f t="shared" si="29"/>
        <v>N/A</v>
      </c>
      <c r="H216" s="28" t="e">
        <f>(IFERROR(VLOOKUP(MID($A216,9,1),'DO NOT DELETE THIS SHEET'!$A$1:$B$32,2,0),VLOOKUP(VALUE(MID($A216,9,1)),'DO NOT DELETE THIS SHEET'!$A$1:$B$32,2,0))*32^6)+(IFERROR(VLOOKUP(MID($A216, 10, 1),'DO NOT DELETE THIS SHEET'!$A$1:$B$32,2,0),VLOOKUP(VALUE(MID($A216, 10, 1)),'DO NOT DELETE THIS SHEET'!$A$1:$B$32,2,0))*32^5)+(IFERROR(VLOOKUP(MID($A216, 11, 1),'DO NOT DELETE THIS SHEET'!$A$1:$B$32,2,0),VLOOKUP(VALUE(MID($A216, 11, 1)),'DO NOT DELETE THIS SHEET'!$A$1:$B$32,2,0))*32^4)+(IFERROR(VLOOKUP(MID($A216, 12, 1),'DO NOT DELETE THIS SHEET'!$A$1:$B$32,2,0),VLOOKUP(VALUE(MID($A216, 12, 1)),'DO NOT DELETE THIS SHEET'!$A$1:$B$32,2,0))*32^3)+(IFERROR(VLOOKUP(MID($A216, 13, 1),'DO NOT DELETE THIS SHEET'!$A$1:$B$32,2,0),VLOOKUP(VALUE(MID($A216, 13, 1)),'DO NOT DELETE THIS SHEET'!$A$1:$B$32,2,0))*32^2)+(IFERROR(VLOOKUP(MID($A216, 14, 1),'DO NOT DELETE THIS SHEET'!$A$1:$B$32,2,0),VLOOKUP(VALUE(MID($A216, 14, 1)),'DO NOT DELETE THIS SHEET'!$A$1:$B$32,2,0))*32)+(IFERROR(VLOOKUP(MID($A216, 15, 1),'DO NOT DELETE THIS SHEET'!$A$1:$B$32,2,0),VLOOKUP(VALUE(MID($A216, 15, 1)),'DO NOT DELETE THIS SHEET'!$A$1:$B$32,2,0)))</f>
        <v>#VALUE!</v>
      </c>
      <c r="I216" s="7" t="str">
        <f t="shared" si="30"/>
        <v/>
      </c>
      <c r="J216" s="15">
        <f>IF(K216="USMC",DATE(YEAR(DATE(1000,1,1)+(IF(IFERROR(VALUE(MID(MID(A216,84,4),1,1)),MID(MID(A216,84,4),1,1))=0,0,IFERROR(VLOOKUP(VALUE(MID(MID(A216,84,4),1,1)),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0)*POWER(32,0)))-1))-1900,MONTH(DATE(1000,1,1)+(IF(IFERROR(VALUE(MID(MID(A216,84,4),1,1)),MID(MID(A216,84,4),1,1))=0,0,IFERROR(VLOOKUP(VALUE(MID(MID(A216,84,4),1,1)),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0)*POWER(32,0)))-1)),DAY(DATE(1000,1,1)+(IF(IFERROR(VALUE(MID(MID(A216,84,4),1,1)),MID(MID(A216,84,4),1,1))=0,0,IFERROR(VLOOKUP(VALUE(MID(MID(A216,84,4),1,1)),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0)*POWER(32,0)))-1))),DATE(2999,1,1))</f>
        <v>401404</v>
      </c>
      <c r="K216" s="28" t="str">
        <f t="shared" si="31"/>
        <v>Other</v>
      </c>
    </row>
    <row r="217" spans="1:11" ht="12" customHeight="1">
      <c r="A217" s="7"/>
      <c r="B217" s="7" t="str">
        <f t="shared" si="25"/>
        <v>No Card</v>
      </c>
      <c r="C217" s="7" t="str">
        <f>IF(COUNTIF(MasterRoster!$F$5:$F$1001, H217)&gt;0, "Yes", "No")</f>
        <v>No</v>
      </c>
      <c r="D217" s="16" t="str">
        <f t="shared" ca="1" si="26"/>
        <v>Error</v>
      </c>
      <c r="E217" s="7" t="str">
        <f t="shared" si="27"/>
        <v/>
      </c>
      <c r="F217" s="7" t="str">
        <f t="shared" si="28"/>
        <v/>
      </c>
      <c r="G217" s="7" t="str">
        <f t="shared" si="29"/>
        <v>N/A</v>
      </c>
      <c r="H217" s="28" t="e">
        <f>(IFERROR(VLOOKUP(MID($A217,9,1),'DO NOT DELETE THIS SHEET'!$A$1:$B$32,2,0),VLOOKUP(VALUE(MID($A217,9,1)),'DO NOT DELETE THIS SHEET'!$A$1:$B$32,2,0))*32^6)+(IFERROR(VLOOKUP(MID($A217, 10, 1),'DO NOT DELETE THIS SHEET'!$A$1:$B$32,2,0),VLOOKUP(VALUE(MID($A217, 10, 1)),'DO NOT DELETE THIS SHEET'!$A$1:$B$32,2,0))*32^5)+(IFERROR(VLOOKUP(MID($A217, 11, 1),'DO NOT DELETE THIS SHEET'!$A$1:$B$32,2,0),VLOOKUP(VALUE(MID($A217, 11, 1)),'DO NOT DELETE THIS SHEET'!$A$1:$B$32,2,0))*32^4)+(IFERROR(VLOOKUP(MID($A217, 12, 1),'DO NOT DELETE THIS SHEET'!$A$1:$B$32,2,0),VLOOKUP(VALUE(MID($A217, 12, 1)),'DO NOT DELETE THIS SHEET'!$A$1:$B$32,2,0))*32^3)+(IFERROR(VLOOKUP(MID($A217, 13, 1),'DO NOT DELETE THIS SHEET'!$A$1:$B$32,2,0),VLOOKUP(VALUE(MID($A217, 13, 1)),'DO NOT DELETE THIS SHEET'!$A$1:$B$32,2,0))*32^2)+(IFERROR(VLOOKUP(MID($A217, 14, 1),'DO NOT DELETE THIS SHEET'!$A$1:$B$32,2,0),VLOOKUP(VALUE(MID($A217, 14, 1)),'DO NOT DELETE THIS SHEET'!$A$1:$B$32,2,0))*32)+(IFERROR(VLOOKUP(MID($A217, 15, 1),'DO NOT DELETE THIS SHEET'!$A$1:$B$32,2,0),VLOOKUP(VALUE(MID($A217, 15, 1)),'DO NOT DELETE THIS SHEET'!$A$1:$B$32,2,0)))</f>
        <v>#VALUE!</v>
      </c>
      <c r="I217" s="7" t="str">
        <f t="shared" si="30"/>
        <v/>
      </c>
      <c r="J217" s="15">
        <f>IF(K217="USMC",DATE(YEAR(DATE(1000,1,1)+(IF(IFERROR(VALUE(MID(MID(A217,84,4),1,1)),MID(MID(A217,84,4),1,1))=0,0,IFERROR(VLOOKUP(VALUE(MID(MID(A217,84,4),1,1)),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0)*POWER(32,0)))-1))-1900,MONTH(DATE(1000,1,1)+(IF(IFERROR(VALUE(MID(MID(A217,84,4),1,1)),MID(MID(A217,84,4),1,1))=0,0,IFERROR(VLOOKUP(VALUE(MID(MID(A217,84,4),1,1)),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0)*POWER(32,0)))-1)),DAY(DATE(1000,1,1)+(IF(IFERROR(VALUE(MID(MID(A217,84,4),1,1)),MID(MID(A217,84,4),1,1))=0,0,IFERROR(VLOOKUP(VALUE(MID(MID(A217,84,4),1,1)),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0)*POWER(32,0)))-1))),DATE(2999,1,1))</f>
        <v>401404</v>
      </c>
      <c r="K217" s="28" t="str">
        <f t="shared" si="31"/>
        <v>Other</v>
      </c>
    </row>
    <row r="218" spans="1:11" ht="12" customHeight="1">
      <c r="A218" s="7"/>
      <c r="B218" s="7" t="str">
        <f t="shared" si="25"/>
        <v>No Card</v>
      </c>
      <c r="C218" s="7" t="str">
        <f>IF(COUNTIF(MasterRoster!$F$5:$F$1001, H218)&gt;0, "Yes", "No")</f>
        <v>No</v>
      </c>
      <c r="D218" s="16" t="str">
        <f t="shared" ca="1" si="26"/>
        <v>Error</v>
      </c>
      <c r="E218" s="7" t="str">
        <f t="shared" si="27"/>
        <v/>
      </c>
      <c r="F218" s="7" t="str">
        <f t="shared" si="28"/>
        <v/>
      </c>
      <c r="G218" s="7" t="str">
        <f t="shared" si="29"/>
        <v>N/A</v>
      </c>
      <c r="H218" s="28" t="e">
        <f>(IFERROR(VLOOKUP(MID($A218,9,1),'DO NOT DELETE THIS SHEET'!$A$1:$B$32,2,0),VLOOKUP(VALUE(MID($A218,9,1)),'DO NOT DELETE THIS SHEET'!$A$1:$B$32,2,0))*32^6)+(IFERROR(VLOOKUP(MID($A218, 10, 1),'DO NOT DELETE THIS SHEET'!$A$1:$B$32,2,0),VLOOKUP(VALUE(MID($A218, 10, 1)),'DO NOT DELETE THIS SHEET'!$A$1:$B$32,2,0))*32^5)+(IFERROR(VLOOKUP(MID($A218, 11, 1),'DO NOT DELETE THIS SHEET'!$A$1:$B$32,2,0),VLOOKUP(VALUE(MID($A218, 11, 1)),'DO NOT DELETE THIS SHEET'!$A$1:$B$32,2,0))*32^4)+(IFERROR(VLOOKUP(MID($A218, 12, 1),'DO NOT DELETE THIS SHEET'!$A$1:$B$32,2,0),VLOOKUP(VALUE(MID($A218, 12, 1)),'DO NOT DELETE THIS SHEET'!$A$1:$B$32,2,0))*32^3)+(IFERROR(VLOOKUP(MID($A218, 13, 1),'DO NOT DELETE THIS SHEET'!$A$1:$B$32,2,0),VLOOKUP(VALUE(MID($A218, 13, 1)),'DO NOT DELETE THIS SHEET'!$A$1:$B$32,2,0))*32^2)+(IFERROR(VLOOKUP(MID($A218, 14, 1),'DO NOT DELETE THIS SHEET'!$A$1:$B$32,2,0),VLOOKUP(VALUE(MID($A218, 14, 1)),'DO NOT DELETE THIS SHEET'!$A$1:$B$32,2,0))*32)+(IFERROR(VLOOKUP(MID($A218, 15, 1),'DO NOT DELETE THIS SHEET'!$A$1:$B$32,2,0),VLOOKUP(VALUE(MID($A218, 15, 1)),'DO NOT DELETE THIS SHEET'!$A$1:$B$32,2,0)))</f>
        <v>#VALUE!</v>
      </c>
      <c r="I218" s="7" t="str">
        <f t="shared" si="30"/>
        <v/>
      </c>
      <c r="J218" s="15">
        <f>IF(K218="USMC",DATE(YEAR(DATE(1000,1,1)+(IF(IFERROR(VALUE(MID(MID(A218,84,4),1,1)),MID(MID(A218,84,4),1,1))=0,0,IFERROR(VLOOKUP(VALUE(MID(MID(A218,84,4),1,1)),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0)*POWER(32,0)))-1))-1900,MONTH(DATE(1000,1,1)+(IF(IFERROR(VALUE(MID(MID(A218,84,4),1,1)),MID(MID(A218,84,4),1,1))=0,0,IFERROR(VLOOKUP(VALUE(MID(MID(A218,84,4),1,1)),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0)*POWER(32,0)))-1)),DAY(DATE(1000,1,1)+(IF(IFERROR(VALUE(MID(MID(A218,84,4),1,1)),MID(MID(A218,84,4),1,1))=0,0,IFERROR(VLOOKUP(VALUE(MID(MID(A218,84,4),1,1)),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0)*POWER(32,0)))-1))),DATE(2999,1,1))</f>
        <v>401404</v>
      </c>
      <c r="K218" s="28" t="str">
        <f t="shared" si="31"/>
        <v>Other</v>
      </c>
    </row>
    <row r="219" spans="1:11" ht="12" customHeight="1">
      <c r="A219" s="7"/>
      <c r="B219" s="7" t="str">
        <f t="shared" si="25"/>
        <v>No Card</v>
      </c>
      <c r="C219" s="7" t="str">
        <f>IF(COUNTIF(MasterRoster!$F$5:$F$1001, H219)&gt;0, "Yes", "No")</f>
        <v>No</v>
      </c>
      <c r="D219" s="16" t="str">
        <f t="shared" ca="1" si="26"/>
        <v>Error</v>
      </c>
      <c r="E219" s="7" t="str">
        <f t="shared" si="27"/>
        <v/>
      </c>
      <c r="F219" s="7" t="str">
        <f t="shared" si="28"/>
        <v/>
      </c>
      <c r="G219" s="7" t="str">
        <f t="shared" si="29"/>
        <v>N/A</v>
      </c>
      <c r="H219" s="28" t="e">
        <f>(IFERROR(VLOOKUP(MID($A219,9,1),'DO NOT DELETE THIS SHEET'!$A$1:$B$32,2,0),VLOOKUP(VALUE(MID($A219,9,1)),'DO NOT DELETE THIS SHEET'!$A$1:$B$32,2,0))*32^6)+(IFERROR(VLOOKUP(MID($A219, 10, 1),'DO NOT DELETE THIS SHEET'!$A$1:$B$32,2,0),VLOOKUP(VALUE(MID($A219, 10, 1)),'DO NOT DELETE THIS SHEET'!$A$1:$B$32,2,0))*32^5)+(IFERROR(VLOOKUP(MID($A219, 11, 1),'DO NOT DELETE THIS SHEET'!$A$1:$B$32,2,0),VLOOKUP(VALUE(MID($A219, 11, 1)),'DO NOT DELETE THIS SHEET'!$A$1:$B$32,2,0))*32^4)+(IFERROR(VLOOKUP(MID($A219, 12, 1),'DO NOT DELETE THIS SHEET'!$A$1:$B$32,2,0),VLOOKUP(VALUE(MID($A219, 12, 1)),'DO NOT DELETE THIS SHEET'!$A$1:$B$32,2,0))*32^3)+(IFERROR(VLOOKUP(MID($A219, 13, 1),'DO NOT DELETE THIS SHEET'!$A$1:$B$32,2,0),VLOOKUP(VALUE(MID($A219, 13, 1)),'DO NOT DELETE THIS SHEET'!$A$1:$B$32,2,0))*32^2)+(IFERROR(VLOOKUP(MID($A219, 14, 1),'DO NOT DELETE THIS SHEET'!$A$1:$B$32,2,0),VLOOKUP(VALUE(MID($A219, 14, 1)),'DO NOT DELETE THIS SHEET'!$A$1:$B$32,2,0))*32)+(IFERROR(VLOOKUP(MID($A219, 15, 1),'DO NOT DELETE THIS SHEET'!$A$1:$B$32,2,0),VLOOKUP(VALUE(MID($A219, 15, 1)),'DO NOT DELETE THIS SHEET'!$A$1:$B$32,2,0)))</f>
        <v>#VALUE!</v>
      </c>
      <c r="I219" s="7" t="str">
        <f t="shared" si="30"/>
        <v/>
      </c>
      <c r="J219" s="15">
        <f>IF(K219="USMC",DATE(YEAR(DATE(1000,1,1)+(IF(IFERROR(VALUE(MID(MID(A219,84,4),1,1)),MID(MID(A219,84,4),1,1))=0,0,IFERROR(VLOOKUP(VALUE(MID(MID(A219,84,4),1,1)),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0)*POWER(32,0)))-1))-1900,MONTH(DATE(1000,1,1)+(IF(IFERROR(VALUE(MID(MID(A219,84,4),1,1)),MID(MID(A219,84,4),1,1))=0,0,IFERROR(VLOOKUP(VALUE(MID(MID(A219,84,4),1,1)),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0)*POWER(32,0)))-1)),DAY(DATE(1000,1,1)+(IF(IFERROR(VALUE(MID(MID(A219,84,4),1,1)),MID(MID(A219,84,4),1,1))=0,0,IFERROR(VLOOKUP(VALUE(MID(MID(A219,84,4),1,1)),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0)*POWER(32,0)))-1))),DATE(2999,1,1))</f>
        <v>401404</v>
      </c>
      <c r="K219" s="28" t="str">
        <f t="shared" si="31"/>
        <v>Other</v>
      </c>
    </row>
    <row r="220" spans="1:11" ht="12" customHeight="1">
      <c r="A220" s="7"/>
      <c r="B220" s="7" t="str">
        <f t="shared" si="25"/>
        <v>No Card</v>
      </c>
      <c r="C220" s="7" t="str">
        <f>IF(COUNTIF(MasterRoster!$F$5:$F$1001, H220)&gt;0, "Yes", "No")</f>
        <v>No</v>
      </c>
      <c r="D220" s="16" t="str">
        <f t="shared" ca="1" si="26"/>
        <v>Error</v>
      </c>
      <c r="E220" s="7" t="str">
        <f t="shared" si="27"/>
        <v/>
      </c>
      <c r="F220" s="7" t="str">
        <f t="shared" si="28"/>
        <v/>
      </c>
      <c r="G220" s="7" t="str">
        <f t="shared" si="29"/>
        <v>N/A</v>
      </c>
      <c r="H220" s="28" t="e">
        <f>(IFERROR(VLOOKUP(MID($A220,9,1),'DO NOT DELETE THIS SHEET'!$A$1:$B$32,2,0),VLOOKUP(VALUE(MID($A220,9,1)),'DO NOT DELETE THIS SHEET'!$A$1:$B$32,2,0))*32^6)+(IFERROR(VLOOKUP(MID($A220, 10, 1),'DO NOT DELETE THIS SHEET'!$A$1:$B$32,2,0),VLOOKUP(VALUE(MID($A220, 10, 1)),'DO NOT DELETE THIS SHEET'!$A$1:$B$32,2,0))*32^5)+(IFERROR(VLOOKUP(MID($A220, 11, 1),'DO NOT DELETE THIS SHEET'!$A$1:$B$32,2,0),VLOOKUP(VALUE(MID($A220, 11, 1)),'DO NOT DELETE THIS SHEET'!$A$1:$B$32,2,0))*32^4)+(IFERROR(VLOOKUP(MID($A220, 12, 1),'DO NOT DELETE THIS SHEET'!$A$1:$B$32,2,0),VLOOKUP(VALUE(MID($A220, 12, 1)),'DO NOT DELETE THIS SHEET'!$A$1:$B$32,2,0))*32^3)+(IFERROR(VLOOKUP(MID($A220, 13, 1),'DO NOT DELETE THIS SHEET'!$A$1:$B$32,2,0),VLOOKUP(VALUE(MID($A220, 13, 1)),'DO NOT DELETE THIS SHEET'!$A$1:$B$32,2,0))*32^2)+(IFERROR(VLOOKUP(MID($A220, 14, 1),'DO NOT DELETE THIS SHEET'!$A$1:$B$32,2,0),VLOOKUP(VALUE(MID($A220, 14, 1)),'DO NOT DELETE THIS SHEET'!$A$1:$B$32,2,0))*32)+(IFERROR(VLOOKUP(MID($A220, 15, 1),'DO NOT DELETE THIS SHEET'!$A$1:$B$32,2,0),VLOOKUP(VALUE(MID($A220, 15, 1)),'DO NOT DELETE THIS SHEET'!$A$1:$B$32,2,0)))</f>
        <v>#VALUE!</v>
      </c>
      <c r="I220" s="7" t="str">
        <f t="shared" si="30"/>
        <v/>
      </c>
      <c r="J220" s="15">
        <f>IF(K220="USMC",DATE(YEAR(DATE(1000,1,1)+(IF(IFERROR(VALUE(MID(MID(A220,84,4),1,1)),MID(MID(A220,84,4),1,1))=0,0,IFERROR(VLOOKUP(VALUE(MID(MID(A220,84,4),1,1)),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0)*POWER(32,0)))-1))-1900,MONTH(DATE(1000,1,1)+(IF(IFERROR(VALUE(MID(MID(A220,84,4),1,1)),MID(MID(A220,84,4),1,1))=0,0,IFERROR(VLOOKUP(VALUE(MID(MID(A220,84,4),1,1)),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0)*POWER(32,0)))-1)),DAY(DATE(1000,1,1)+(IF(IFERROR(VALUE(MID(MID(A220,84,4),1,1)),MID(MID(A220,84,4),1,1))=0,0,IFERROR(VLOOKUP(VALUE(MID(MID(A220,84,4),1,1)),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0)*POWER(32,0)))-1))),DATE(2999,1,1))</f>
        <v>401404</v>
      </c>
      <c r="K220" s="28" t="str">
        <f t="shared" si="31"/>
        <v>Other</v>
      </c>
    </row>
    <row r="221" spans="1:11" ht="12" customHeight="1">
      <c r="A221" s="7"/>
      <c r="B221" s="7" t="str">
        <f t="shared" si="25"/>
        <v>No Card</v>
      </c>
      <c r="C221" s="7" t="str">
        <f>IF(COUNTIF(MasterRoster!$F$5:$F$1001, H221)&gt;0, "Yes", "No")</f>
        <v>No</v>
      </c>
      <c r="D221" s="16" t="str">
        <f t="shared" ca="1" si="26"/>
        <v>Error</v>
      </c>
      <c r="E221" s="7" t="str">
        <f t="shared" si="27"/>
        <v/>
      </c>
      <c r="F221" s="7" t="str">
        <f t="shared" si="28"/>
        <v/>
      </c>
      <c r="G221" s="7" t="str">
        <f t="shared" si="29"/>
        <v>N/A</v>
      </c>
      <c r="H221" s="28" t="e">
        <f>(IFERROR(VLOOKUP(MID($A221,9,1),'DO NOT DELETE THIS SHEET'!$A$1:$B$32,2,0),VLOOKUP(VALUE(MID($A221,9,1)),'DO NOT DELETE THIS SHEET'!$A$1:$B$32,2,0))*32^6)+(IFERROR(VLOOKUP(MID($A221, 10, 1),'DO NOT DELETE THIS SHEET'!$A$1:$B$32,2,0),VLOOKUP(VALUE(MID($A221, 10, 1)),'DO NOT DELETE THIS SHEET'!$A$1:$B$32,2,0))*32^5)+(IFERROR(VLOOKUP(MID($A221, 11, 1),'DO NOT DELETE THIS SHEET'!$A$1:$B$32,2,0),VLOOKUP(VALUE(MID($A221, 11, 1)),'DO NOT DELETE THIS SHEET'!$A$1:$B$32,2,0))*32^4)+(IFERROR(VLOOKUP(MID($A221, 12, 1),'DO NOT DELETE THIS SHEET'!$A$1:$B$32,2,0),VLOOKUP(VALUE(MID($A221, 12, 1)),'DO NOT DELETE THIS SHEET'!$A$1:$B$32,2,0))*32^3)+(IFERROR(VLOOKUP(MID($A221, 13, 1),'DO NOT DELETE THIS SHEET'!$A$1:$B$32,2,0),VLOOKUP(VALUE(MID($A221, 13, 1)),'DO NOT DELETE THIS SHEET'!$A$1:$B$32,2,0))*32^2)+(IFERROR(VLOOKUP(MID($A221, 14, 1),'DO NOT DELETE THIS SHEET'!$A$1:$B$32,2,0),VLOOKUP(VALUE(MID($A221, 14, 1)),'DO NOT DELETE THIS SHEET'!$A$1:$B$32,2,0))*32)+(IFERROR(VLOOKUP(MID($A221, 15, 1),'DO NOT DELETE THIS SHEET'!$A$1:$B$32,2,0),VLOOKUP(VALUE(MID($A221, 15, 1)),'DO NOT DELETE THIS SHEET'!$A$1:$B$32,2,0)))</f>
        <v>#VALUE!</v>
      </c>
      <c r="I221" s="7" t="str">
        <f t="shared" si="30"/>
        <v/>
      </c>
      <c r="J221" s="15">
        <f>IF(K221="USMC",DATE(YEAR(DATE(1000,1,1)+(IF(IFERROR(VALUE(MID(MID(A221,84,4),1,1)),MID(MID(A221,84,4),1,1))=0,0,IFERROR(VLOOKUP(VALUE(MID(MID(A221,84,4),1,1)),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0)*POWER(32,0)))-1))-1900,MONTH(DATE(1000,1,1)+(IF(IFERROR(VALUE(MID(MID(A221,84,4),1,1)),MID(MID(A221,84,4),1,1))=0,0,IFERROR(VLOOKUP(VALUE(MID(MID(A221,84,4),1,1)),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0)*POWER(32,0)))-1)),DAY(DATE(1000,1,1)+(IF(IFERROR(VALUE(MID(MID(A221,84,4),1,1)),MID(MID(A221,84,4),1,1))=0,0,IFERROR(VLOOKUP(VALUE(MID(MID(A221,84,4),1,1)),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0)*POWER(32,0)))-1))),DATE(2999,1,1))</f>
        <v>401404</v>
      </c>
      <c r="K221" s="28" t="str">
        <f t="shared" si="31"/>
        <v>Other</v>
      </c>
    </row>
    <row r="222" spans="1:11" ht="12" customHeight="1">
      <c r="A222" s="7"/>
      <c r="B222" s="7" t="str">
        <f t="shared" si="25"/>
        <v>No Card</v>
      </c>
      <c r="C222" s="7" t="str">
        <f>IF(COUNTIF(MasterRoster!$F$5:$F$1001, H222)&gt;0, "Yes", "No")</f>
        <v>No</v>
      </c>
      <c r="D222" s="16" t="str">
        <f t="shared" ca="1" si="26"/>
        <v>Error</v>
      </c>
      <c r="E222" s="7" t="str">
        <f t="shared" si="27"/>
        <v/>
      </c>
      <c r="F222" s="7" t="str">
        <f t="shared" si="28"/>
        <v/>
      </c>
      <c r="G222" s="7" t="str">
        <f t="shared" si="29"/>
        <v>N/A</v>
      </c>
      <c r="H222" s="28" t="e">
        <f>(IFERROR(VLOOKUP(MID($A222,9,1),'DO NOT DELETE THIS SHEET'!$A$1:$B$32,2,0),VLOOKUP(VALUE(MID($A222,9,1)),'DO NOT DELETE THIS SHEET'!$A$1:$B$32,2,0))*32^6)+(IFERROR(VLOOKUP(MID($A222, 10, 1),'DO NOT DELETE THIS SHEET'!$A$1:$B$32,2,0),VLOOKUP(VALUE(MID($A222, 10, 1)),'DO NOT DELETE THIS SHEET'!$A$1:$B$32,2,0))*32^5)+(IFERROR(VLOOKUP(MID($A222, 11, 1),'DO NOT DELETE THIS SHEET'!$A$1:$B$32,2,0),VLOOKUP(VALUE(MID($A222, 11, 1)),'DO NOT DELETE THIS SHEET'!$A$1:$B$32,2,0))*32^4)+(IFERROR(VLOOKUP(MID($A222, 12, 1),'DO NOT DELETE THIS SHEET'!$A$1:$B$32,2,0),VLOOKUP(VALUE(MID($A222, 12, 1)),'DO NOT DELETE THIS SHEET'!$A$1:$B$32,2,0))*32^3)+(IFERROR(VLOOKUP(MID($A222, 13, 1),'DO NOT DELETE THIS SHEET'!$A$1:$B$32,2,0),VLOOKUP(VALUE(MID($A222, 13, 1)),'DO NOT DELETE THIS SHEET'!$A$1:$B$32,2,0))*32^2)+(IFERROR(VLOOKUP(MID($A222, 14, 1),'DO NOT DELETE THIS SHEET'!$A$1:$B$32,2,0),VLOOKUP(VALUE(MID($A222, 14, 1)),'DO NOT DELETE THIS SHEET'!$A$1:$B$32,2,0))*32)+(IFERROR(VLOOKUP(MID($A222, 15, 1),'DO NOT DELETE THIS SHEET'!$A$1:$B$32,2,0),VLOOKUP(VALUE(MID($A222, 15, 1)),'DO NOT DELETE THIS SHEET'!$A$1:$B$32,2,0)))</f>
        <v>#VALUE!</v>
      </c>
      <c r="I222" s="7" t="str">
        <f t="shared" si="30"/>
        <v/>
      </c>
      <c r="J222" s="15">
        <f>IF(K222="USMC",DATE(YEAR(DATE(1000,1,1)+(IF(IFERROR(VALUE(MID(MID(A222,84,4),1,1)),MID(MID(A222,84,4),1,1))=0,0,IFERROR(VLOOKUP(VALUE(MID(MID(A222,84,4),1,1)),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0)*POWER(32,0)))-1))-1900,MONTH(DATE(1000,1,1)+(IF(IFERROR(VALUE(MID(MID(A222,84,4),1,1)),MID(MID(A222,84,4),1,1))=0,0,IFERROR(VLOOKUP(VALUE(MID(MID(A222,84,4),1,1)),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0)*POWER(32,0)))-1)),DAY(DATE(1000,1,1)+(IF(IFERROR(VALUE(MID(MID(A222,84,4),1,1)),MID(MID(A222,84,4),1,1))=0,0,IFERROR(VLOOKUP(VALUE(MID(MID(A222,84,4),1,1)),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0)*POWER(32,0)))-1))),DATE(2999,1,1))</f>
        <v>401404</v>
      </c>
      <c r="K222" s="28" t="str">
        <f t="shared" si="31"/>
        <v>Other</v>
      </c>
    </row>
    <row r="223" spans="1:11" ht="12" customHeight="1">
      <c r="A223" s="7"/>
      <c r="B223" s="7" t="str">
        <f t="shared" si="25"/>
        <v>No Card</v>
      </c>
      <c r="C223" s="7" t="str">
        <f>IF(COUNTIF(MasterRoster!$F$5:$F$1001, H223)&gt;0, "Yes", "No")</f>
        <v>No</v>
      </c>
      <c r="D223" s="16" t="str">
        <f t="shared" ca="1" si="26"/>
        <v>Error</v>
      </c>
      <c r="E223" s="7" t="str">
        <f t="shared" si="27"/>
        <v/>
      </c>
      <c r="F223" s="7" t="str">
        <f t="shared" si="28"/>
        <v/>
      </c>
      <c r="G223" s="7" t="str">
        <f t="shared" si="29"/>
        <v>N/A</v>
      </c>
      <c r="H223" s="28" t="e">
        <f>(IFERROR(VLOOKUP(MID($A223,9,1),'DO NOT DELETE THIS SHEET'!$A$1:$B$32,2,0),VLOOKUP(VALUE(MID($A223,9,1)),'DO NOT DELETE THIS SHEET'!$A$1:$B$32,2,0))*32^6)+(IFERROR(VLOOKUP(MID($A223, 10, 1),'DO NOT DELETE THIS SHEET'!$A$1:$B$32,2,0),VLOOKUP(VALUE(MID($A223, 10, 1)),'DO NOT DELETE THIS SHEET'!$A$1:$B$32,2,0))*32^5)+(IFERROR(VLOOKUP(MID($A223, 11, 1),'DO NOT DELETE THIS SHEET'!$A$1:$B$32,2,0),VLOOKUP(VALUE(MID($A223, 11, 1)),'DO NOT DELETE THIS SHEET'!$A$1:$B$32,2,0))*32^4)+(IFERROR(VLOOKUP(MID($A223, 12, 1),'DO NOT DELETE THIS SHEET'!$A$1:$B$32,2,0),VLOOKUP(VALUE(MID($A223, 12, 1)),'DO NOT DELETE THIS SHEET'!$A$1:$B$32,2,0))*32^3)+(IFERROR(VLOOKUP(MID($A223, 13, 1),'DO NOT DELETE THIS SHEET'!$A$1:$B$32,2,0),VLOOKUP(VALUE(MID($A223, 13, 1)),'DO NOT DELETE THIS SHEET'!$A$1:$B$32,2,0))*32^2)+(IFERROR(VLOOKUP(MID($A223, 14, 1),'DO NOT DELETE THIS SHEET'!$A$1:$B$32,2,0),VLOOKUP(VALUE(MID($A223, 14, 1)),'DO NOT DELETE THIS SHEET'!$A$1:$B$32,2,0))*32)+(IFERROR(VLOOKUP(MID($A223, 15, 1),'DO NOT DELETE THIS SHEET'!$A$1:$B$32,2,0),VLOOKUP(VALUE(MID($A223, 15, 1)),'DO NOT DELETE THIS SHEET'!$A$1:$B$32,2,0)))</f>
        <v>#VALUE!</v>
      </c>
      <c r="I223" s="7" t="str">
        <f t="shared" si="30"/>
        <v/>
      </c>
      <c r="J223" s="15">
        <f>IF(K223="USMC",DATE(YEAR(DATE(1000,1,1)+(IF(IFERROR(VALUE(MID(MID(A223,84,4),1,1)),MID(MID(A223,84,4),1,1))=0,0,IFERROR(VLOOKUP(VALUE(MID(MID(A223,84,4),1,1)),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0)*POWER(32,0)))-1))-1900,MONTH(DATE(1000,1,1)+(IF(IFERROR(VALUE(MID(MID(A223,84,4),1,1)),MID(MID(A223,84,4),1,1))=0,0,IFERROR(VLOOKUP(VALUE(MID(MID(A223,84,4),1,1)),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0)*POWER(32,0)))-1)),DAY(DATE(1000,1,1)+(IF(IFERROR(VALUE(MID(MID(A223,84,4),1,1)),MID(MID(A223,84,4),1,1))=0,0,IFERROR(VLOOKUP(VALUE(MID(MID(A223,84,4),1,1)),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0)*POWER(32,0)))-1))),DATE(2999,1,1))</f>
        <v>401404</v>
      </c>
      <c r="K223" s="28" t="str">
        <f t="shared" si="31"/>
        <v>Other</v>
      </c>
    </row>
    <row r="224" spans="1:11" ht="12" customHeight="1">
      <c r="A224" s="7"/>
      <c r="B224" s="7" t="str">
        <f t="shared" si="25"/>
        <v>No Card</v>
      </c>
      <c r="C224" s="7" t="str">
        <f>IF(COUNTIF(MasterRoster!$F$5:$F$1001, H224)&gt;0, "Yes", "No")</f>
        <v>No</v>
      </c>
      <c r="D224" s="16" t="str">
        <f t="shared" ca="1" si="26"/>
        <v>Error</v>
      </c>
      <c r="E224" s="7" t="str">
        <f t="shared" si="27"/>
        <v/>
      </c>
      <c r="F224" s="7" t="str">
        <f t="shared" si="28"/>
        <v/>
      </c>
      <c r="G224" s="7" t="str">
        <f t="shared" si="29"/>
        <v>N/A</v>
      </c>
      <c r="H224" s="28" t="e">
        <f>(IFERROR(VLOOKUP(MID($A224,9,1),'DO NOT DELETE THIS SHEET'!$A$1:$B$32,2,0),VLOOKUP(VALUE(MID($A224,9,1)),'DO NOT DELETE THIS SHEET'!$A$1:$B$32,2,0))*32^6)+(IFERROR(VLOOKUP(MID($A224, 10, 1),'DO NOT DELETE THIS SHEET'!$A$1:$B$32,2,0),VLOOKUP(VALUE(MID($A224, 10, 1)),'DO NOT DELETE THIS SHEET'!$A$1:$B$32,2,0))*32^5)+(IFERROR(VLOOKUP(MID($A224, 11, 1),'DO NOT DELETE THIS SHEET'!$A$1:$B$32,2,0),VLOOKUP(VALUE(MID($A224, 11, 1)),'DO NOT DELETE THIS SHEET'!$A$1:$B$32,2,0))*32^4)+(IFERROR(VLOOKUP(MID($A224, 12, 1),'DO NOT DELETE THIS SHEET'!$A$1:$B$32,2,0),VLOOKUP(VALUE(MID($A224, 12, 1)),'DO NOT DELETE THIS SHEET'!$A$1:$B$32,2,0))*32^3)+(IFERROR(VLOOKUP(MID($A224, 13, 1),'DO NOT DELETE THIS SHEET'!$A$1:$B$32,2,0),VLOOKUP(VALUE(MID($A224, 13, 1)),'DO NOT DELETE THIS SHEET'!$A$1:$B$32,2,0))*32^2)+(IFERROR(VLOOKUP(MID($A224, 14, 1),'DO NOT DELETE THIS SHEET'!$A$1:$B$32,2,0),VLOOKUP(VALUE(MID($A224, 14, 1)),'DO NOT DELETE THIS SHEET'!$A$1:$B$32,2,0))*32)+(IFERROR(VLOOKUP(MID($A224, 15, 1),'DO NOT DELETE THIS SHEET'!$A$1:$B$32,2,0),VLOOKUP(VALUE(MID($A224, 15, 1)),'DO NOT DELETE THIS SHEET'!$A$1:$B$32,2,0)))</f>
        <v>#VALUE!</v>
      </c>
      <c r="I224" s="7" t="str">
        <f t="shared" si="30"/>
        <v/>
      </c>
      <c r="J224" s="15">
        <f>IF(K224="USMC",DATE(YEAR(DATE(1000,1,1)+(IF(IFERROR(VALUE(MID(MID(A224,84,4),1,1)),MID(MID(A224,84,4),1,1))=0,0,IFERROR(VLOOKUP(VALUE(MID(MID(A224,84,4),1,1)),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0)*POWER(32,0)))-1))-1900,MONTH(DATE(1000,1,1)+(IF(IFERROR(VALUE(MID(MID(A224,84,4),1,1)),MID(MID(A224,84,4),1,1))=0,0,IFERROR(VLOOKUP(VALUE(MID(MID(A224,84,4),1,1)),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0)*POWER(32,0)))-1)),DAY(DATE(1000,1,1)+(IF(IFERROR(VALUE(MID(MID(A224,84,4),1,1)),MID(MID(A224,84,4),1,1))=0,0,IFERROR(VLOOKUP(VALUE(MID(MID(A224,84,4),1,1)),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0)*POWER(32,0)))-1))),DATE(2999,1,1))</f>
        <v>401404</v>
      </c>
      <c r="K224" s="28" t="str">
        <f t="shared" si="31"/>
        <v>Other</v>
      </c>
    </row>
    <row r="225" spans="1:11" ht="12" customHeight="1">
      <c r="A225" s="7"/>
      <c r="B225" s="7" t="str">
        <f t="shared" si="25"/>
        <v>No Card</v>
      </c>
      <c r="C225" s="7" t="str">
        <f>IF(COUNTIF(MasterRoster!$F$5:$F$1001, H225)&gt;0, "Yes", "No")</f>
        <v>No</v>
      </c>
      <c r="D225" s="16" t="str">
        <f t="shared" ca="1" si="26"/>
        <v>Error</v>
      </c>
      <c r="E225" s="7" t="str">
        <f t="shared" si="27"/>
        <v/>
      </c>
      <c r="F225" s="7" t="str">
        <f t="shared" si="28"/>
        <v/>
      </c>
      <c r="G225" s="7" t="str">
        <f t="shared" si="29"/>
        <v>N/A</v>
      </c>
      <c r="H225" s="28" t="e">
        <f>(IFERROR(VLOOKUP(MID($A225,9,1),'DO NOT DELETE THIS SHEET'!$A$1:$B$32,2,0),VLOOKUP(VALUE(MID($A225,9,1)),'DO NOT DELETE THIS SHEET'!$A$1:$B$32,2,0))*32^6)+(IFERROR(VLOOKUP(MID($A225, 10, 1),'DO NOT DELETE THIS SHEET'!$A$1:$B$32,2,0),VLOOKUP(VALUE(MID($A225, 10, 1)),'DO NOT DELETE THIS SHEET'!$A$1:$B$32,2,0))*32^5)+(IFERROR(VLOOKUP(MID($A225, 11, 1),'DO NOT DELETE THIS SHEET'!$A$1:$B$32,2,0),VLOOKUP(VALUE(MID($A225, 11, 1)),'DO NOT DELETE THIS SHEET'!$A$1:$B$32,2,0))*32^4)+(IFERROR(VLOOKUP(MID($A225, 12, 1),'DO NOT DELETE THIS SHEET'!$A$1:$B$32,2,0),VLOOKUP(VALUE(MID($A225, 12, 1)),'DO NOT DELETE THIS SHEET'!$A$1:$B$32,2,0))*32^3)+(IFERROR(VLOOKUP(MID($A225, 13, 1),'DO NOT DELETE THIS SHEET'!$A$1:$B$32,2,0),VLOOKUP(VALUE(MID($A225, 13, 1)),'DO NOT DELETE THIS SHEET'!$A$1:$B$32,2,0))*32^2)+(IFERROR(VLOOKUP(MID($A225, 14, 1),'DO NOT DELETE THIS SHEET'!$A$1:$B$32,2,0),VLOOKUP(VALUE(MID($A225, 14, 1)),'DO NOT DELETE THIS SHEET'!$A$1:$B$32,2,0))*32)+(IFERROR(VLOOKUP(MID($A225, 15, 1),'DO NOT DELETE THIS SHEET'!$A$1:$B$32,2,0),VLOOKUP(VALUE(MID($A225, 15, 1)),'DO NOT DELETE THIS SHEET'!$A$1:$B$32,2,0)))</f>
        <v>#VALUE!</v>
      </c>
      <c r="I225" s="7" t="str">
        <f t="shared" si="30"/>
        <v/>
      </c>
      <c r="J225" s="15">
        <f>IF(K225="USMC",DATE(YEAR(DATE(1000,1,1)+(IF(IFERROR(VALUE(MID(MID(A225,84,4),1,1)),MID(MID(A225,84,4),1,1))=0,0,IFERROR(VLOOKUP(VALUE(MID(MID(A225,84,4),1,1)),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0)*POWER(32,0)))-1))-1900,MONTH(DATE(1000,1,1)+(IF(IFERROR(VALUE(MID(MID(A225,84,4),1,1)),MID(MID(A225,84,4),1,1))=0,0,IFERROR(VLOOKUP(VALUE(MID(MID(A225,84,4),1,1)),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0)*POWER(32,0)))-1)),DAY(DATE(1000,1,1)+(IF(IFERROR(VALUE(MID(MID(A225,84,4),1,1)),MID(MID(A225,84,4),1,1))=0,0,IFERROR(VLOOKUP(VALUE(MID(MID(A225,84,4),1,1)),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0)*POWER(32,0)))-1))),DATE(2999,1,1))</f>
        <v>401404</v>
      </c>
      <c r="K225" s="28" t="str">
        <f t="shared" si="31"/>
        <v>Other</v>
      </c>
    </row>
    <row r="226" spans="1:11" ht="12" customHeight="1">
      <c r="A226" s="7"/>
      <c r="B226" s="7" t="str">
        <f t="shared" si="25"/>
        <v>No Card</v>
      </c>
      <c r="C226" s="7" t="str">
        <f>IF(COUNTIF(MasterRoster!$F$5:$F$1001, H226)&gt;0, "Yes", "No")</f>
        <v>No</v>
      </c>
      <c r="D226" s="16" t="str">
        <f t="shared" ca="1" si="26"/>
        <v>Error</v>
      </c>
      <c r="E226" s="7" t="str">
        <f t="shared" si="27"/>
        <v/>
      </c>
      <c r="F226" s="7" t="str">
        <f t="shared" si="28"/>
        <v/>
      </c>
      <c r="G226" s="7" t="str">
        <f t="shared" si="29"/>
        <v>N/A</v>
      </c>
      <c r="H226" s="28" t="e">
        <f>(IFERROR(VLOOKUP(MID($A226,9,1),'DO NOT DELETE THIS SHEET'!$A$1:$B$32,2,0),VLOOKUP(VALUE(MID($A226,9,1)),'DO NOT DELETE THIS SHEET'!$A$1:$B$32,2,0))*32^6)+(IFERROR(VLOOKUP(MID($A226, 10, 1),'DO NOT DELETE THIS SHEET'!$A$1:$B$32,2,0),VLOOKUP(VALUE(MID($A226, 10, 1)),'DO NOT DELETE THIS SHEET'!$A$1:$B$32,2,0))*32^5)+(IFERROR(VLOOKUP(MID($A226, 11, 1),'DO NOT DELETE THIS SHEET'!$A$1:$B$32,2,0),VLOOKUP(VALUE(MID($A226, 11, 1)),'DO NOT DELETE THIS SHEET'!$A$1:$B$32,2,0))*32^4)+(IFERROR(VLOOKUP(MID($A226, 12, 1),'DO NOT DELETE THIS SHEET'!$A$1:$B$32,2,0),VLOOKUP(VALUE(MID($A226, 12, 1)),'DO NOT DELETE THIS SHEET'!$A$1:$B$32,2,0))*32^3)+(IFERROR(VLOOKUP(MID($A226, 13, 1),'DO NOT DELETE THIS SHEET'!$A$1:$B$32,2,0),VLOOKUP(VALUE(MID($A226, 13, 1)),'DO NOT DELETE THIS SHEET'!$A$1:$B$32,2,0))*32^2)+(IFERROR(VLOOKUP(MID($A226, 14, 1),'DO NOT DELETE THIS SHEET'!$A$1:$B$32,2,0),VLOOKUP(VALUE(MID($A226, 14, 1)),'DO NOT DELETE THIS SHEET'!$A$1:$B$32,2,0))*32)+(IFERROR(VLOOKUP(MID($A226, 15, 1),'DO NOT DELETE THIS SHEET'!$A$1:$B$32,2,0),VLOOKUP(VALUE(MID($A226, 15, 1)),'DO NOT DELETE THIS SHEET'!$A$1:$B$32,2,0)))</f>
        <v>#VALUE!</v>
      </c>
      <c r="I226" s="7" t="str">
        <f t="shared" si="30"/>
        <v/>
      </c>
      <c r="J226" s="15">
        <f>IF(K226="USMC",DATE(YEAR(DATE(1000,1,1)+(IF(IFERROR(VALUE(MID(MID(A226,84,4),1,1)),MID(MID(A226,84,4),1,1))=0,0,IFERROR(VLOOKUP(VALUE(MID(MID(A226,84,4),1,1)),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0)*POWER(32,0)))-1))-1900,MONTH(DATE(1000,1,1)+(IF(IFERROR(VALUE(MID(MID(A226,84,4),1,1)),MID(MID(A226,84,4),1,1))=0,0,IFERROR(VLOOKUP(VALUE(MID(MID(A226,84,4),1,1)),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0)*POWER(32,0)))-1)),DAY(DATE(1000,1,1)+(IF(IFERROR(VALUE(MID(MID(A226,84,4),1,1)),MID(MID(A226,84,4),1,1))=0,0,IFERROR(VLOOKUP(VALUE(MID(MID(A226,84,4),1,1)),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0)*POWER(32,0)))-1))),DATE(2999,1,1))</f>
        <v>401404</v>
      </c>
      <c r="K226" s="28" t="str">
        <f t="shared" si="31"/>
        <v>Other</v>
      </c>
    </row>
    <row r="227" spans="1:11" ht="12" customHeight="1">
      <c r="A227" s="7"/>
      <c r="B227" s="7" t="str">
        <f t="shared" si="25"/>
        <v>No Card</v>
      </c>
      <c r="C227" s="7" t="str">
        <f>IF(COUNTIF(MasterRoster!$F$5:$F$1001, H227)&gt;0, "Yes", "No")</f>
        <v>No</v>
      </c>
      <c r="D227" s="16" t="str">
        <f t="shared" ca="1" si="26"/>
        <v>Error</v>
      </c>
      <c r="E227" s="7" t="str">
        <f t="shared" si="27"/>
        <v/>
      </c>
      <c r="F227" s="7" t="str">
        <f t="shared" si="28"/>
        <v/>
      </c>
      <c r="G227" s="7" t="str">
        <f t="shared" si="29"/>
        <v>N/A</v>
      </c>
      <c r="H227" s="28" t="e">
        <f>(IFERROR(VLOOKUP(MID($A227,9,1),'DO NOT DELETE THIS SHEET'!$A$1:$B$32,2,0),VLOOKUP(VALUE(MID($A227,9,1)),'DO NOT DELETE THIS SHEET'!$A$1:$B$32,2,0))*32^6)+(IFERROR(VLOOKUP(MID($A227, 10, 1),'DO NOT DELETE THIS SHEET'!$A$1:$B$32,2,0),VLOOKUP(VALUE(MID($A227, 10, 1)),'DO NOT DELETE THIS SHEET'!$A$1:$B$32,2,0))*32^5)+(IFERROR(VLOOKUP(MID($A227, 11, 1),'DO NOT DELETE THIS SHEET'!$A$1:$B$32,2,0),VLOOKUP(VALUE(MID($A227, 11, 1)),'DO NOT DELETE THIS SHEET'!$A$1:$B$32,2,0))*32^4)+(IFERROR(VLOOKUP(MID($A227, 12, 1),'DO NOT DELETE THIS SHEET'!$A$1:$B$32,2,0),VLOOKUP(VALUE(MID($A227, 12, 1)),'DO NOT DELETE THIS SHEET'!$A$1:$B$32,2,0))*32^3)+(IFERROR(VLOOKUP(MID($A227, 13, 1),'DO NOT DELETE THIS SHEET'!$A$1:$B$32,2,0),VLOOKUP(VALUE(MID($A227, 13, 1)),'DO NOT DELETE THIS SHEET'!$A$1:$B$32,2,0))*32^2)+(IFERROR(VLOOKUP(MID($A227, 14, 1),'DO NOT DELETE THIS SHEET'!$A$1:$B$32,2,0),VLOOKUP(VALUE(MID($A227, 14, 1)),'DO NOT DELETE THIS SHEET'!$A$1:$B$32,2,0))*32)+(IFERROR(VLOOKUP(MID($A227, 15, 1),'DO NOT DELETE THIS SHEET'!$A$1:$B$32,2,0),VLOOKUP(VALUE(MID($A227, 15, 1)),'DO NOT DELETE THIS SHEET'!$A$1:$B$32,2,0)))</f>
        <v>#VALUE!</v>
      </c>
      <c r="I227" s="7" t="str">
        <f t="shared" si="30"/>
        <v/>
      </c>
      <c r="J227" s="15">
        <f>IF(K227="USMC",DATE(YEAR(DATE(1000,1,1)+(IF(IFERROR(VALUE(MID(MID(A227,84,4),1,1)),MID(MID(A227,84,4),1,1))=0,0,IFERROR(VLOOKUP(VALUE(MID(MID(A227,84,4),1,1)),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0)*POWER(32,0)))-1))-1900,MONTH(DATE(1000,1,1)+(IF(IFERROR(VALUE(MID(MID(A227,84,4),1,1)),MID(MID(A227,84,4),1,1))=0,0,IFERROR(VLOOKUP(VALUE(MID(MID(A227,84,4),1,1)),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0)*POWER(32,0)))-1)),DAY(DATE(1000,1,1)+(IF(IFERROR(VALUE(MID(MID(A227,84,4),1,1)),MID(MID(A227,84,4),1,1))=0,0,IFERROR(VLOOKUP(VALUE(MID(MID(A227,84,4),1,1)),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0)*POWER(32,0)))-1))),DATE(2999,1,1))</f>
        <v>401404</v>
      </c>
      <c r="K227" s="28" t="str">
        <f t="shared" si="31"/>
        <v>Other</v>
      </c>
    </row>
    <row r="228" spans="1:11" ht="12" customHeight="1">
      <c r="A228" s="7"/>
      <c r="B228" s="7" t="str">
        <f t="shared" si="25"/>
        <v>No Card</v>
      </c>
      <c r="C228" s="7" t="str">
        <f>IF(COUNTIF(MasterRoster!$F$5:$F$1001, H228)&gt;0, "Yes", "No")</f>
        <v>No</v>
      </c>
      <c r="D228" s="16" t="str">
        <f t="shared" ca="1" si="26"/>
        <v>Error</v>
      </c>
      <c r="E228" s="7" t="str">
        <f t="shared" si="27"/>
        <v/>
      </c>
      <c r="F228" s="7" t="str">
        <f t="shared" si="28"/>
        <v/>
      </c>
      <c r="G228" s="7" t="str">
        <f t="shared" si="29"/>
        <v>N/A</v>
      </c>
      <c r="H228" s="28" t="e">
        <f>(IFERROR(VLOOKUP(MID($A228,9,1),'DO NOT DELETE THIS SHEET'!$A$1:$B$32,2,0),VLOOKUP(VALUE(MID($A228,9,1)),'DO NOT DELETE THIS SHEET'!$A$1:$B$32,2,0))*32^6)+(IFERROR(VLOOKUP(MID($A228, 10, 1),'DO NOT DELETE THIS SHEET'!$A$1:$B$32,2,0),VLOOKUP(VALUE(MID($A228, 10, 1)),'DO NOT DELETE THIS SHEET'!$A$1:$B$32,2,0))*32^5)+(IFERROR(VLOOKUP(MID($A228, 11, 1),'DO NOT DELETE THIS SHEET'!$A$1:$B$32,2,0),VLOOKUP(VALUE(MID($A228, 11, 1)),'DO NOT DELETE THIS SHEET'!$A$1:$B$32,2,0))*32^4)+(IFERROR(VLOOKUP(MID($A228, 12, 1),'DO NOT DELETE THIS SHEET'!$A$1:$B$32,2,0),VLOOKUP(VALUE(MID($A228, 12, 1)),'DO NOT DELETE THIS SHEET'!$A$1:$B$32,2,0))*32^3)+(IFERROR(VLOOKUP(MID($A228, 13, 1),'DO NOT DELETE THIS SHEET'!$A$1:$B$32,2,0),VLOOKUP(VALUE(MID($A228, 13, 1)),'DO NOT DELETE THIS SHEET'!$A$1:$B$32,2,0))*32^2)+(IFERROR(VLOOKUP(MID($A228, 14, 1),'DO NOT DELETE THIS SHEET'!$A$1:$B$32,2,0),VLOOKUP(VALUE(MID($A228, 14, 1)),'DO NOT DELETE THIS SHEET'!$A$1:$B$32,2,0))*32)+(IFERROR(VLOOKUP(MID($A228, 15, 1),'DO NOT DELETE THIS SHEET'!$A$1:$B$32,2,0),VLOOKUP(VALUE(MID($A228, 15, 1)),'DO NOT DELETE THIS SHEET'!$A$1:$B$32,2,0)))</f>
        <v>#VALUE!</v>
      </c>
      <c r="I228" s="7" t="str">
        <f t="shared" si="30"/>
        <v/>
      </c>
      <c r="J228" s="15">
        <f>IF(K228="USMC",DATE(YEAR(DATE(1000,1,1)+(IF(IFERROR(VALUE(MID(MID(A228,84,4),1,1)),MID(MID(A228,84,4),1,1))=0,0,IFERROR(VLOOKUP(VALUE(MID(MID(A228,84,4),1,1)),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0)*POWER(32,0)))-1))-1900,MONTH(DATE(1000,1,1)+(IF(IFERROR(VALUE(MID(MID(A228,84,4),1,1)),MID(MID(A228,84,4),1,1))=0,0,IFERROR(VLOOKUP(VALUE(MID(MID(A228,84,4),1,1)),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0)*POWER(32,0)))-1)),DAY(DATE(1000,1,1)+(IF(IFERROR(VALUE(MID(MID(A228,84,4),1,1)),MID(MID(A228,84,4),1,1))=0,0,IFERROR(VLOOKUP(VALUE(MID(MID(A228,84,4),1,1)),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0)*POWER(32,0)))-1))),DATE(2999,1,1))</f>
        <v>401404</v>
      </c>
      <c r="K228" s="28" t="str">
        <f t="shared" si="31"/>
        <v>Other</v>
      </c>
    </row>
    <row r="229" spans="1:11" ht="12" customHeight="1">
      <c r="B229" s="7" t="str">
        <f t="shared" si="25"/>
        <v>No Card</v>
      </c>
      <c r="C229" s="7" t="str">
        <f>IF(COUNTIF(MasterRoster!$F$5:$F$1001, H229)&gt;0, "Yes", "No")</f>
        <v>No</v>
      </c>
      <c r="D229" s="16" t="str">
        <f t="shared" ca="1" si="26"/>
        <v>Error</v>
      </c>
      <c r="E229" s="7" t="str">
        <f t="shared" si="27"/>
        <v/>
      </c>
      <c r="F229" s="7" t="str">
        <f t="shared" si="28"/>
        <v/>
      </c>
      <c r="G229" s="7" t="str">
        <f t="shared" si="29"/>
        <v>N/A</v>
      </c>
      <c r="H229" s="28" t="e">
        <f>(IFERROR(VLOOKUP(MID($A229,9,1),'DO NOT DELETE THIS SHEET'!$A$1:$B$32,2,0),VLOOKUP(VALUE(MID($A229,9,1)),'DO NOT DELETE THIS SHEET'!$A$1:$B$32,2,0))*32^6)+(IFERROR(VLOOKUP(MID($A229, 10, 1),'DO NOT DELETE THIS SHEET'!$A$1:$B$32,2,0),VLOOKUP(VALUE(MID($A229, 10, 1)),'DO NOT DELETE THIS SHEET'!$A$1:$B$32,2,0))*32^5)+(IFERROR(VLOOKUP(MID($A229, 11, 1),'DO NOT DELETE THIS SHEET'!$A$1:$B$32,2,0),VLOOKUP(VALUE(MID($A229, 11, 1)),'DO NOT DELETE THIS SHEET'!$A$1:$B$32,2,0))*32^4)+(IFERROR(VLOOKUP(MID($A229, 12, 1),'DO NOT DELETE THIS SHEET'!$A$1:$B$32,2,0),VLOOKUP(VALUE(MID($A229, 12, 1)),'DO NOT DELETE THIS SHEET'!$A$1:$B$32,2,0))*32^3)+(IFERROR(VLOOKUP(MID($A229, 13, 1),'DO NOT DELETE THIS SHEET'!$A$1:$B$32,2,0),VLOOKUP(VALUE(MID($A229, 13, 1)),'DO NOT DELETE THIS SHEET'!$A$1:$B$32,2,0))*32^2)+(IFERROR(VLOOKUP(MID($A229, 14, 1),'DO NOT DELETE THIS SHEET'!$A$1:$B$32,2,0),VLOOKUP(VALUE(MID($A229, 14, 1)),'DO NOT DELETE THIS SHEET'!$A$1:$B$32,2,0))*32)+(IFERROR(VLOOKUP(MID($A229, 15, 1),'DO NOT DELETE THIS SHEET'!$A$1:$B$32,2,0),VLOOKUP(VALUE(MID($A229, 15, 1)),'DO NOT DELETE THIS SHEET'!$A$1:$B$32,2,0)))</f>
        <v>#VALUE!</v>
      </c>
      <c r="I229" s="7" t="str">
        <f t="shared" si="30"/>
        <v/>
      </c>
      <c r="J229" s="15">
        <f>IF(K229="USMC",DATE(YEAR(DATE(1000,1,1)+(IF(IFERROR(VALUE(MID(MID(A229,84,4),1,1)),MID(MID(A229,84,4),1,1))=0,0,IFERROR(VLOOKUP(VALUE(MID(MID(A229,84,4),1,1)),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0)*POWER(32,0)))-1))-1900,MONTH(DATE(1000,1,1)+(IF(IFERROR(VALUE(MID(MID(A229,84,4),1,1)),MID(MID(A229,84,4),1,1))=0,0,IFERROR(VLOOKUP(VALUE(MID(MID(A229,84,4),1,1)),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0)*POWER(32,0)))-1)),DAY(DATE(1000,1,1)+(IF(IFERROR(VALUE(MID(MID(A229,84,4),1,1)),MID(MID(A229,84,4),1,1))=0,0,IFERROR(VLOOKUP(VALUE(MID(MID(A229,84,4),1,1)),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0)*POWER(32,0)))-1))),DATE(2999,1,1))</f>
        <v>401404</v>
      </c>
      <c r="K229" s="28" t="str">
        <f t="shared" si="31"/>
        <v>Other</v>
      </c>
    </row>
    <row r="230" spans="1:11" ht="12" customHeight="1">
      <c r="B230" s="7" t="str">
        <f t="shared" si="25"/>
        <v>No Card</v>
      </c>
      <c r="C230" s="7" t="str">
        <f>IF(COUNTIF(MasterRoster!$F$5:$F$1001, H230)&gt;0, "Yes", "No")</f>
        <v>No</v>
      </c>
      <c r="D230" s="16" t="str">
        <f t="shared" ca="1" si="26"/>
        <v>Error</v>
      </c>
      <c r="E230" s="7" t="str">
        <f t="shared" si="27"/>
        <v/>
      </c>
      <c r="F230" s="7" t="str">
        <f t="shared" si="28"/>
        <v/>
      </c>
      <c r="G230" s="7" t="str">
        <f t="shared" si="29"/>
        <v>N/A</v>
      </c>
      <c r="H230" s="28" t="e">
        <f>(IFERROR(VLOOKUP(MID($A230,9,1),'DO NOT DELETE THIS SHEET'!$A$1:$B$32,2,0),VLOOKUP(VALUE(MID($A230,9,1)),'DO NOT DELETE THIS SHEET'!$A$1:$B$32,2,0))*32^6)+(IFERROR(VLOOKUP(MID($A230, 10, 1),'DO NOT DELETE THIS SHEET'!$A$1:$B$32,2,0),VLOOKUP(VALUE(MID($A230, 10, 1)),'DO NOT DELETE THIS SHEET'!$A$1:$B$32,2,0))*32^5)+(IFERROR(VLOOKUP(MID($A230, 11, 1),'DO NOT DELETE THIS SHEET'!$A$1:$B$32,2,0),VLOOKUP(VALUE(MID($A230, 11, 1)),'DO NOT DELETE THIS SHEET'!$A$1:$B$32,2,0))*32^4)+(IFERROR(VLOOKUP(MID($A230, 12, 1),'DO NOT DELETE THIS SHEET'!$A$1:$B$32,2,0),VLOOKUP(VALUE(MID($A230, 12, 1)),'DO NOT DELETE THIS SHEET'!$A$1:$B$32,2,0))*32^3)+(IFERROR(VLOOKUP(MID($A230, 13, 1),'DO NOT DELETE THIS SHEET'!$A$1:$B$32,2,0),VLOOKUP(VALUE(MID($A230, 13, 1)),'DO NOT DELETE THIS SHEET'!$A$1:$B$32,2,0))*32^2)+(IFERROR(VLOOKUP(MID($A230, 14, 1),'DO NOT DELETE THIS SHEET'!$A$1:$B$32,2,0),VLOOKUP(VALUE(MID($A230, 14, 1)),'DO NOT DELETE THIS SHEET'!$A$1:$B$32,2,0))*32)+(IFERROR(VLOOKUP(MID($A230, 15, 1),'DO NOT DELETE THIS SHEET'!$A$1:$B$32,2,0),VLOOKUP(VALUE(MID($A230, 15, 1)),'DO NOT DELETE THIS SHEET'!$A$1:$B$32,2,0)))</f>
        <v>#VALUE!</v>
      </c>
      <c r="I230" s="7" t="str">
        <f t="shared" si="30"/>
        <v/>
      </c>
      <c r="J230" s="15">
        <f>IF(K230="USMC",DATE(YEAR(DATE(1000,1,1)+(IF(IFERROR(VALUE(MID(MID(A230,84,4),1,1)),MID(MID(A230,84,4),1,1))=0,0,IFERROR(VLOOKUP(VALUE(MID(MID(A230,84,4),1,1)),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0)*POWER(32,0)))-1))-1900,MONTH(DATE(1000,1,1)+(IF(IFERROR(VALUE(MID(MID(A230,84,4),1,1)),MID(MID(A230,84,4),1,1))=0,0,IFERROR(VLOOKUP(VALUE(MID(MID(A230,84,4),1,1)),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0)*POWER(32,0)))-1)),DAY(DATE(1000,1,1)+(IF(IFERROR(VALUE(MID(MID(A230,84,4),1,1)),MID(MID(A230,84,4),1,1))=0,0,IFERROR(VLOOKUP(VALUE(MID(MID(A230,84,4),1,1)),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0)*POWER(32,0)))-1))),DATE(2999,1,1))</f>
        <v>401404</v>
      </c>
      <c r="K230" s="28" t="str">
        <f t="shared" si="31"/>
        <v>Other</v>
      </c>
    </row>
    <row r="231" spans="1:11" ht="12" customHeight="1">
      <c r="B231" s="7" t="str">
        <f t="shared" si="25"/>
        <v>No Card</v>
      </c>
      <c r="C231" s="7" t="str">
        <f>IF(COUNTIF(MasterRoster!$F$5:$F$1001, H231)&gt;0, "Yes", "No")</f>
        <v>No</v>
      </c>
      <c r="D231" s="16" t="str">
        <f t="shared" ca="1" si="26"/>
        <v>Error</v>
      </c>
      <c r="E231" s="7" t="str">
        <f t="shared" si="27"/>
        <v/>
      </c>
      <c r="F231" s="7" t="str">
        <f t="shared" si="28"/>
        <v/>
      </c>
      <c r="G231" s="7" t="str">
        <f t="shared" si="29"/>
        <v>N/A</v>
      </c>
      <c r="H231" s="28" t="e">
        <f>(IFERROR(VLOOKUP(MID($A231,9,1),'DO NOT DELETE THIS SHEET'!$A$1:$B$32,2,0),VLOOKUP(VALUE(MID($A231,9,1)),'DO NOT DELETE THIS SHEET'!$A$1:$B$32,2,0))*32^6)+(IFERROR(VLOOKUP(MID($A231, 10, 1),'DO NOT DELETE THIS SHEET'!$A$1:$B$32,2,0),VLOOKUP(VALUE(MID($A231, 10, 1)),'DO NOT DELETE THIS SHEET'!$A$1:$B$32,2,0))*32^5)+(IFERROR(VLOOKUP(MID($A231, 11, 1),'DO NOT DELETE THIS SHEET'!$A$1:$B$32,2,0),VLOOKUP(VALUE(MID($A231, 11, 1)),'DO NOT DELETE THIS SHEET'!$A$1:$B$32,2,0))*32^4)+(IFERROR(VLOOKUP(MID($A231, 12, 1),'DO NOT DELETE THIS SHEET'!$A$1:$B$32,2,0),VLOOKUP(VALUE(MID($A231, 12, 1)),'DO NOT DELETE THIS SHEET'!$A$1:$B$32,2,0))*32^3)+(IFERROR(VLOOKUP(MID($A231, 13, 1),'DO NOT DELETE THIS SHEET'!$A$1:$B$32,2,0),VLOOKUP(VALUE(MID($A231, 13, 1)),'DO NOT DELETE THIS SHEET'!$A$1:$B$32,2,0))*32^2)+(IFERROR(VLOOKUP(MID($A231, 14, 1),'DO NOT DELETE THIS SHEET'!$A$1:$B$32,2,0),VLOOKUP(VALUE(MID($A231, 14, 1)),'DO NOT DELETE THIS SHEET'!$A$1:$B$32,2,0))*32)+(IFERROR(VLOOKUP(MID($A231, 15, 1),'DO NOT DELETE THIS SHEET'!$A$1:$B$32,2,0),VLOOKUP(VALUE(MID($A231, 15, 1)),'DO NOT DELETE THIS SHEET'!$A$1:$B$32,2,0)))</f>
        <v>#VALUE!</v>
      </c>
      <c r="I231" s="7" t="str">
        <f t="shared" si="30"/>
        <v/>
      </c>
      <c r="J231" s="15">
        <f>IF(K231="USMC",DATE(YEAR(DATE(1000,1,1)+(IF(IFERROR(VALUE(MID(MID(A231,84,4),1,1)),MID(MID(A231,84,4),1,1))=0,0,IFERROR(VLOOKUP(VALUE(MID(MID(A231,84,4),1,1)),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0)*POWER(32,0)))-1))-1900,MONTH(DATE(1000,1,1)+(IF(IFERROR(VALUE(MID(MID(A231,84,4),1,1)),MID(MID(A231,84,4),1,1))=0,0,IFERROR(VLOOKUP(VALUE(MID(MID(A231,84,4),1,1)),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0)*POWER(32,0)))-1)),DAY(DATE(1000,1,1)+(IF(IFERROR(VALUE(MID(MID(A231,84,4),1,1)),MID(MID(A231,84,4),1,1))=0,0,IFERROR(VLOOKUP(VALUE(MID(MID(A231,84,4),1,1)),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0)*POWER(32,0)))-1))),DATE(2999,1,1))</f>
        <v>401404</v>
      </c>
      <c r="K231" s="28" t="str">
        <f t="shared" si="31"/>
        <v>Other</v>
      </c>
    </row>
    <row r="232" spans="1:11" ht="12" customHeight="1">
      <c r="B232" s="7" t="str">
        <f t="shared" si="25"/>
        <v>No Card</v>
      </c>
      <c r="C232" s="7" t="str">
        <f>IF(COUNTIF(MasterRoster!$F$5:$F$1001, H232)&gt;0, "Yes", "No")</f>
        <v>No</v>
      </c>
      <c r="D232" s="16" t="str">
        <f t="shared" ca="1" si="26"/>
        <v>Error</v>
      </c>
      <c r="E232" s="7" t="str">
        <f t="shared" si="27"/>
        <v/>
      </c>
      <c r="F232" s="7" t="str">
        <f t="shared" si="28"/>
        <v/>
      </c>
      <c r="G232" s="7" t="str">
        <f t="shared" si="29"/>
        <v>N/A</v>
      </c>
      <c r="H232" s="28" t="e">
        <f>(IFERROR(VLOOKUP(MID($A232,9,1),'DO NOT DELETE THIS SHEET'!$A$1:$B$32,2,0),VLOOKUP(VALUE(MID($A232,9,1)),'DO NOT DELETE THIS SHEET'!$A$1:$B$32,2,0))*32^6)+(IFERROR(VLOOKUP(MID($A232, 10, 1),'DO NOT DELETE THIS SHEET'!$A$1:$B$32,2,0),VLOOKUP(VALUE(MID($A232, 10, 1)),'DO NOT DELETE THIS SHEET'!$A$1:$B$32,2,0))*32^5)+(IFERROR(VLOOKUP(MID($A232, 11, 1),'DO NOT DELETE THIS SHEET'!$A$1:$B$32,2,0),VLOOKUP(VALUE(MID($A232, 11, 1)),'DO NOT DELETE THIS SHEET'!$A$1:$B$32,2,0))*32^4)+(IFERROR(VLOOKUP(MID($A232, 12, 1),'DO NOT DELETE THIS SHEET'!$A$1:$B$32,2,0),VLOOKUP(VALUE(MID($A232, 12, 1)),'DO NOT DELETE THIS SHEET'!$A$1:$B$32,2,0))*32^3)+(IFERROR(VLOOKUP(MID($A232, 13, 1),'DO NOT DELETE THIS SHEET'!$A$1:$B$32,2,0),VLOOKUP(VALUE(MID($A232, 13, 1)),'DO NOT DELETE THIS SHEET'!$A$1:$B$32,2,0))*32^2)+(IFERROR(VLOOKUP(MID($A232, 14, 1),'DO NOT DELETE THIS SHEET'!$A$1:$B$32,2,0),VLOOKUP(VALUE(MID($A232, 14, 1)),'DO NOT DELETE THIS SHEET'!$A$1:$B$32,2,0))*32)+(IFERROR(VLOOKUP(MID($A232, 15, 1),'DO NOT DELETE THIS SHEET'!$A$1:$B$32,2,0),VLOOKUP(VALUE(MID($A232, 15, 1)),'DO NOT DELETE THIS SHEET'!$A$1:$B$32,2,0)))</f>
        <v>#VALUE!</v>
      </c>
      <c r="I232" s="7" t="str">
        <f t="shared" si="30"/>
        <v/>
      </c>
      <c r="J232" s="15">
        <f>IF(K232="USMC",DATE(YEAR(DATE(1000,1,1)+(IF(IFERROR(VALUE(MID(MID(A232,84,4),1,1)),MID(MID(A232,84,4),1,1))=0,0,IFERROR(VLOOKUP(VALUE(MID(MID(A232,84,4),1,1)),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0)*POWER(32,0)))-1))-1900,MONTH(DATE(1000,1,1)+(IF(IFERROR(VALUE(MID(MID(A232,84,4),1,1)),MID(MID(A232,84,4),1,1))=0,0,IFERROR(VLOOKUP(VALUE(MID(MID(A232,84,4),1,1)),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0)*POWER(32,0)))-1)),DAY(DATE(1000,1,1)+(IF(IFERROR(VALUE(MID(MID(A232,84,4),1,1)),MID(MID(A232,84,4),1,1))=0,0,IFERROR(VLOOKUP(VALUE(MID(MID(A232,84,4),1,1)),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0)*POWER(32,0)))-1))),DATE(2999,1,1))</f>
        <v>401404</v>
      </c>
      <c r="K232" s="28" t="str">
        <f t="shared" si="31"/>
        <v>Other</v>
      </c>
    </row>
    <row r="233" spans="1:11" ht="12" customHeight="1">
      <c r="B233" s="7" t="str">
        <f t="shared" si="25"/>
        <v>No Card</v>
      </c>
      <c r="C233" s="7" t="str">
        <f>IF(COUNTIF(MasterRoster!$F$5:$F$1001, H233)&gt;0, "Yes", "No")</f>
        <v>No</v>
      </c>
      <c r="D233" s="16" t="str">
        <f t="shared" ca="1" si="26"/>
        <v>Error</v>
      </c>
      <c r="E233" s="7" t="str">
        <f t="shared" si="27"/>
        <v/>
      </c>
      <c r="F233" s="7" t="str">
        <f t="shared" si="28"/>
        <v/>
      </c>
      <c r="G233" s="7" t="str">
        <f t="shared" si="29"/>
        <v>N/A</v>
      </c>
      <c r="H233" s="28" t="e">
        <f>(IFERROR(VLOOKUP(MID($A233,9,1),'DO NOT DELETE THIS SHEET'!$A$1:$B$32,2,0),VLOOKUP(VALUE(MID($A233,9,1)),'DO NOT DELETE THIS SHEET'!$A$1:$B$32,2,0))*32^6)+(IFERROR(VLOOKUP(MID($A233, 10, 1),'DO NOT DELETE THIS SHEET'!$A$1:$B$32,2,0),VLOOKUP(VALUE(MID($A233, 10, 1)),'DO NOT DELETE THIS SHEET'!$A$1:$B$32,2,0))*32^5)+(IFERROR(VLOOKUP(MID($A233, 11, 1),'DO NOT DELETE THIS SHEET'!$A$1:$B$32,2,0),VLOOKUP(VALUE(MID($A233, 11, 1)),'DO NOT DELETE THIS SHEET'!$A$1:$B$32,2,0))*32^4)+(IFERROR(VLOOKUP(MID($A233, 12, 1),'DO NOT DELETE THIS SHEET'!$A$1:$B$32,2,0),VLOOKUP(VALUE(MID($A233, 12, 1)),'DO NOT DELETE THIS SHEET'!$A$1:$B$32,2,0))*32^3)+(IFERROR(VLOOKUP(MID($A233, 13, 1),'DO NOT DELETE THIS SHEET'!$A$1:$B$32,2,0),VLOOKUP(VALUE(MID($A233, 13, 1)),'DO NOT DELETE THIS SHEET'!$A$1:$B$32,2,0))*32^2)+(IFERROR(VLOOKUP(MID($A233, 14, 1),'DO NOT DELETE THIS SHEET'!$A$1:$B$32,2,0),VLOOKUP(VALUE(MID($A233, 14, 1)),'DO NOT DELETE THIS SHEET'!$A$1:$B$32,2,0))*32)+(IFERROR(VLOOKUP(MID($A233, 15, 1),'DO NOT DELETE THIS SHEET'!$A$1:$B$32,2,0),VLOOKUP(VALUE(MID($A233, 15, 1)),'DO NOT DELETE THIS SHEET'!$A$1:$B$32,2,0)))</f>
        <v>#VALUE!</v>
      </c>
      <c r="I233" s="7" t="str">
        <f t="shared" si="30"/>
        <v/>
      </c>
      <c r="J233" s="15">
        <f>IF(K233="USMC",DATE(YEAR(DATE(1000,1,1)+(IF(IFERROR(VALUE(MID(MID(A233,84,4),1,1)),MID(MID(A233,84,4),1,1))=0,0,IFERROR(VLOOKUP(VALUE(MID(MID(A233,84,4),1,1)),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0)*POWER(32,0)))-1))-1900,MONTH(DATE(1000,1,1)+(IF(IFERROR(VALUE(MID(MID(A233,84,4),1,1)),MID(MID(A233,84,4),1,1))=0,0,IFERROR(VLOOKUP(VALUE(MID(MID(A233,84,4),1,1)),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0)*POWER(32,0)))-1)),DAY(DATE(1000,1,1)+(IF(IFERROR(VALUE(MID(MID(A233,84,4),1,1)),MID(MID(A233,84,4),1,1))=0,0,IFERROR(VLOOKUP(VALUE(MID(MID(A233,84,4),1,1)),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0)*POWER(32,0)))-1))),DATE(2999,1,1))</f>
        <v>401404</v>
      </c>
      <c r="K233" s="28" t="str">
        <f t="shared" si="31"/>
        <v>Other</v>
      </c>
    </row>
    <row r="234" spans="1:11" ht="12" customHeight="1">
      <c r="B234" s="7" t="str">
        <f t="shared" si="25"/>
        <v>No Card</v>
      </c>
      <c r="C234" s="7" t="str">
        <f>IF(COUNTIF(MasterRoster!$F$5:$F$1001, H234)&gt;0, "Yes", "No")</f>
        <v>No</v>
      </c>
      <c r="D234" s="16" t="str">
        <f t="shared" ca="1" si="26"/>
        <v>Error</v>
      </c>
      <c r="E234" s="7" t="str">
        <f t="shared" si="27"/>
        <v/>
      </c>
      <c r="F234" s="7" t="str">
        <f t="shared" si="28"/>
        <v/>
      </c>
      <c r="G234" s="7" t="str">
        <f t="shared" si="29"/>
        <v>N/A</v>
      </c>
      <c r="H234" s="28" t="e">
        <f>(IFERROR(VLOOKUP(MID($A234,9,1),'DO NOT DELETE THIS SHEET'!$A$1:$B$32,2,0),VLOOKUP(VALUE(MID($A234,9,1)),'DO NOT DELETE THIS SHEET'!$A$1:$B$32,2,0))*32^6)+(IFERROR(VLOOKUP(MID($A234, 10, 1),'DO NOT DELETE THIS SHEET'!$A$1:$B$32,2,0),VLOOKUP(VALUE(MID($A234, 10, 1)),'DO NOT DELETE THIS SHEET'!$A$1:$B$32,2,0))*32^5)+(IFERROR(VLOOKUP(MID($A234, 11, 1),'DO NOT DELETE THIS SHEET'!$A$1:$B$32,2,0),VLOOKUP(VALUE(MID($A234, 11, 1)),'DO NOT DELETE THIS SHEET'!$A$1:$B$32,2,0))*32^4)+(IFERROR(VLOOKUP(MID($A234, 12, 1),'DO NOT DELETE THIS SHEET'!$A$1:$B$32,2,0),VLOOKUP(VALUE(MID($A234, 12, 1)),'DO NOT DELETE THIS SHEET'!$A$1:$B$32,2,0))*32^3)+(IFERROR(VLOOKUP(MID($A234, 13, 1),'DO NOT DELETE THIS SHEET'!$A$1:$B$32,2,0),VLOOKUP(VALUE(MID($A234, 13, 1)),'DO NOT DELETE THIS SHEET'!$A$1:$B$32,2,0))*32^2)+(IFERROR(VLOOKUP(MID($A234, 14, 1),'DO NOT DELETE THIS SHEET'!$A$1:$B$32,2,0),VLOOKUP(VALUE(MID($A234, 14, 1)),'DO NOT DELETE THIS SHEET'!$A$1:$B$32,2,0))*32)+(IFERROR(VLOOKUP(MID($A234, 15, 1),'DO NOT DELETE THIS SHEET'!$A$1:$B$32,2,0),VLOOKUP(VALUE(MID($A234, 15, 1)),'DO NOT DELETE THIS SHEET'!$A$1:$B$32,2,0)))</f>
        <v>#VALUE!</v>
      </c>
      <c r="I234" s="7" t="str">
        <f t="shared" si="30"/>
        <v/>
      </c>
      <c r="J234" s="15">
        <f>IF(K234="USMC",DATE(YEAR(DATE(1000,1,1)+(IF(IFERROR(VALUE(MID(MID(A234,84,4),1,1)),MID(MID(A234,84,4),1,1))=0,0,IFERROR(VLOOKUP(VALUE(MID(MID(A234,84,4),1,1)),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0)*POWER(32,0)))-1))-1900,MONTH(DATE(1000,1,1)+(IF(IFERROR(VALUE(MID(MID(A234,84,4),1,1)),MID(MID(A234,84,4),1,1))=0,0,IFERROR(VLOOKUP(VALUE(MID(MID(A234,84,4),1,1)),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0)*POWER(32,0)))-1)),DAY(DATE(1000,1,1)+(IF(IFERROR(VALUE(MID(MID(A234,84,4),1,1)),MID(MID(A234,84,4),1,1))=0,0,IFERROR(VLOOKUP(VALUE(MID(MID(A234,84,4),1,1)),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0)*POWER(32,0)))-1))),DATE(2999,1,1))</f>
        <v>401404</v>
      </c>
      <c r="K234" s="28" t="str">
        <f t="shared" si="31"/>
        <v>Other</v>
      </c>
    </row>
    <row r="235" spans="1:11" ht="12" customHeight="1">
      <c r="B235" s="7" t="str">
        <f t="shared" si="25"/>
        <v>No Card</v>
      </c>
      <c r="C235" s="7" t="str">
        <f>IF(COUNTIF(MasterRoster!$F$5:$F$1001, H235)&gt;0, "Yes", "No")</f>
        <v>No</v>
      </c>
      <c r="D235" s="16" t="str">
        <f t="shared" ca="1" si="26"/>
        <v>Error</v>
      </c>
      <c r="E235" s="7" t="str">
        <f t="shared" si="27"/>
        <v/>
      </c>
      <c r="F235" s="7" t="str">
        <f t="shared" si="28"/>
        <v/>
      </c>
      <c r="G235" s="7" t="str">
        <f t="shared" si="29"/>
        <v>N/A</v>
      </c>
      <c r="H235" s="28" t="e">
        <f>(IFERROR(VLOOKUP(MID($A235,9,1),'DO NOT DELETE THIS SHEET'!$A$1:$B$32,2,0),VLOOKUP(VALUE(MID($A235,9,1)),'DO NOT DELETE THIS SHEET'!$A$1:$B$32,2,0))*32^6)+(IFERROR(VLOOKUP(MID($A235, 10, 1),'DO NOT DELETE THIS SHEET'!$A$1:$B$32,2,0),VLOOKUP(VALUE(MID($A235, 10, 1)),'DO NOT DELETE THIS SHEET'!$A$1:$B$32,2,0))*32^5)+(IFERROR(VLOOKUP(MID($A235, 11, 1),'DO NOT DELETE THIS SHEET'!$A$1:$B$32,2,0),VLOOKUP(VALUE(MID($A235, 11, 1)),'DO NOT DELETE THIS SHEET'!$A$1:$B$32,2,0))*32^4)+(IFERROR(VLOOKUP(MID($A235, 12, 1),'DO NOT DELETE THIS SHEET'!$A$1:$B$32,2,0),VLOOKUP(VALUE(MID($A235, 12, 1)),'DO NOT DELETE THIS SHEET'!$A$1:$B$32,2,0))*32^3)+(IFERROR(VLOOKUP(MID($A235, 13, 1),'DO NOT DELETE THIS SHEET'!$A$1:$B$32,2,0),VLOOKUP(VALUE(MID($A235, 13, 1)),'DO NOT DELETE THIS SHEET'!$A$1:$B$32,2,0))*32^2)+(IFERROR(VLOOKUP(MID($A235, 14, 1),'DO NOT DELETE THIS SHEET'!$A$1:$B$32,2,0),VLOOKUP(VALUE(MID($A235, 14, 1)),'DO NOT DELETE THIS SHEET'!$A$1:$B$32,2,0))*32)+(IFERROR(VLOOKUP(MID($A235, 15, 1),'DO NOT DELETE THIS SHEET'!$A$1:$B$32,2,0),VLOOKUP(VALUE(MID($A235, 15, 1)),'DO NOT DELETE THIS SHEET'!$A$1:$B$32,2,0)))</f>
        <v>#VALUE!</v>
      </c>
      <c r="I235" s="7" t="str">
        <f t="shared" si="30"/>
        <v/>
      </c>
      <c r="J235" s="15">
        <f>IF(K235="USMC",DATE(YEAR(DATE(1000,1,1)+(IF(IFERROR(VALUE(MID(MID(A235,84,4),1,1)),MID(MID(A235,84,4),1,1))=0,0,IFERROR(VLOOKUP(VALUE(MID(MID(A235,84,4),1,1)),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0)*POWER(32,0)))-1))-1900,MONTH(DATE(1000,1,1)+(IF(IFERROR(VALUE(MID(MID(A235,84,4),1,1)),MID(MID(A235,84,4),1,1))=0,0,IFERROR(VLOOKUP(VALUE(MID(MID(A235,84,4),1,1)),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0)*POWER(32,0)))-1)),DAY(DATE(1000,1,1)+(IF(IFERROR(VALUE(MID(MID(A235,84,4),1,1)),MID(MID(A235,84,4),1,1))=0,0,IFERROR(VLOOKUP(VALUE(MID(MID(A235,84,4),1,1)),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0)*POWER(32,0)))-1))),DATE(2999,1,1))</f>
        <v>401404</v>
      </c>
      <c r="K235" s="28" t="str">
        <f t="shared" si="31"/>
        <v>Other</v>
      </c>
    </row>
    <row r="236" spans="1:11" ht="12" customHeight="1">
      <c r="B236" s="7" t="str">
        <f t="shared" si="25"/>
        <v>No Card</v>
      </c>
      <c r="C236" s="7" t="str">
        <f>IF(COUNTIF(MasterRoster!$F$5:$F$1001, H236)&gt;0, "Yes", "No")</f>
        <v>No</v>
      </c>
      <c r="D236" s="16" t="str">
        <f t="shared" ca="1" si="26"/>
        <v>Error</v>
      </c>
      <c r="E236" s="7" t="str">
        <f t="shared" si="27"/>
        <v/>
      </c>
      <c r="F236" s="7" t="str">
        <f t="shared" si="28"/>
        <v/>
      </c>
      <c r="G236" s="7" t="str">
        <f t="shared" si="29"/>
        <v>N/A</v>
      </c>
      <c r="H236" s="28" t="e">
        <f>(IFERROR(VLOOKUP(MID($A236,9,1),'DO NOT DELETE THIS SHEET'!$A$1:$B$32,2,0),VLOOKUP(VALUE(MID($A236,9,1)),'DO NOT DELETE THIS SHEET'!$A$1:$B$32,2,0))*32^6)+(IFERROR(VLOOKUP(MID($A236, 10, 1),'DO NOT DELETE THIS SHEET'!$A$1:$B$32,2,0),VLOOKUP(VALUE(MID($A236, 10, 1)),'DO NOT DELETE THIS SHEET'!$A$1:$B$32,2,0))*32^5)+(IFERROR(VLOOKUP(MID($A236, 11, 1),'DO NOT DELETE THIS SHEET'!$A$1:$B$32,2,0),VLOOKUP(VALUE(MID($A236, 11, 1)),'DO NOT DELETE THIS SHEET'!$A$1:$B$32,2,0))*32^4)+(IFERROR(VLOOKUP(MID($A236, 12, 1),'DO NOT DELETE THIS SHEET'!$A$1:$B$32,2,0),VLOOKUP(VALUE(MID($A236, 12, 1)),'DO NOT DELETE THIS SHEET'!$A$1:$B$32,2,0))*32^3)+(IFERROR(VLOOKUP(MID($A236, 13, 1),'DO NOT DELETE THIS SHEET'!$A$1:$B$32,2,0),VLOOKUP(VALUE(MID($A236, 13, 1)),'DO NOT DELETE THIS SHEET'!$A$1:$B$32,2,0))*32^2)+(IFERROR(VLOOKUP(MID($A236, 14, 1),'DO NOT DELETE THIS SHEET'!$A$1:$B$32,2,0),VLOOKUP(VALUE(MID($A236, 14, 1)),'DO NOT DELETE THIS SHEET'!$A$1:$B$32,2,0))*32)+(IFERROR(VLOOKUP(MID($A236, 15, 1),'DO NOT DELETE THIS SHEET'!$A$1:$B$32,2,0),VLOOKUP(VALUE(MID($A236, 15, 1)),'DO NOT DELETE THIS SHEET'!$A$1:$B$32,2,0)))</f>
        <v>#VALUE!</v>
      </c>
      <c r="I236" s="7" t="str">
        <f t="shared" si="30"/>
        <v/>
      </c>
      <c r="J236" s="15">
        <f>IF(K236="USMC",DATE(YEAR(DATE(1000,1,1)+(IF(IFERROR(VALUE(MID(MID(A236,84,4),1,1)),MID(MID(A236,84,4),1,1))=0,0,IFERROR(VLOOKUP(VALUE(MID(MID(A236,84,4),1,1)),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0)*POWER(32,0)))-1))-1900,MONTH(DATE(1000,1,1)+(IF(IFERROR(VALUE(MID(MID(A236,84,4),1,1)),MID(MID(A236,84,4),1,1))=0,0,IFERROR(VLOOKUP(VALUE(MID(MID(A236,84,4),1,1)),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0)*POWER(32,0)))-1)),DAY(DATE(1000,1,1)+(IF(IFERROR(VALUE(MID(MID(A236,84,4),1,1)),MID(MID(A236,84,4),1,1))=0,0,IFERROR(VLOOKUP(VALUE(MID(MID(A236,84,4),1,1)),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0)*POWER(32,0)))-1))),DATE(2999,1,1))</f>
        <v>401404</v>
      </c>
      <c r="K236" s="28" t="str">
        <f t="shared" si="31"/>
        <v>Other</v>
      </c>
    </row>
    <row r="237" spans="1:11" ht="12" customHeight="1">
      <c r="B237" s="7" t="str">
        <f t="shared" si="25"/>
        <v>No Card</v>
      </c>
      <c r="C237" s="7" t="str">
        <f>IF(COUNTIF(MasterRoster!$F$5:$F$1001, H237)&gt;0, "Yes", "No")</f>
        <v>No</v>
      </c>
      <c r="D237" s="16" t="str">
        <f t="shared" ca="1" si="26"/>
        <v>Error</v>
      </c>
      <c r="E237" s="7" t="str">
        <f t="shared" si="27"/>
        <v/>
      </c>
      <c r="F237" s="7" t="str">
        <f t="shared" si="28"/>
        <v/>
      </c>
      <c r="G237" s="7" t="str">
        <f t="shared" si="29"/>
        <v>N/A</v>
      </c>
      <c r="H237" s="28" t="e">
        <f>(IFERROR(VLOOKUP(MID($A237,9,1),'DO NOT DELETE THIS SHEET'!$A$1:$B$32,2,0),VLOOKUP(VALUE(MID($A237,9,1)),'DO NOT DELETE THIS SHEET'!$A$1:$B$32,2,0))*32^6)+(IFERROR(VLOOKUP(MID($A237, 10, 1),'DO NOT DELETE THIS SHEET'!$A$1:$B$32,2,0),VLOOKUP(VALUE(MID($A237, 10, 1)),'DO NOT DELETE THIS SHEET'!$A$1:$B$32,2,0))*32^5)+(IFERROR(VLOOKUP(MID($A237, 11, 1),'DO NOT DELETE THIS SHEET'!$A$1:$B$32,2,0),VLOOKUP(VALUE(MID($A237, 11, 1)),'DO NOT DELETE THIS SHEET'!$A$1:$B$32,2,0))*32^4)+(IFERROR(VLOOKUP(MID($A237, 12, 1),'DO NOT DELETE THIS SHEET'!$A$1:$B$32,2,0),VLOOKUP(VALUE(MID($A237, 12, 1)),'DO NOT DELETE THIS SHEET'!$A$1:$B$32,2,0))*32^3)+(IFERROR(VLOOKUP(MID($A237, 13, 1),'DO NOT DELETE THIS SHEET'!$A$1:$B$32,2,0),VLOOKUP(VALUE(MID($A237, 13, 1)),'DO NOT DELETE THIS SHEET'!$A$1:$B$32,2,0))*32^2)+(IFERROR(VLOOKUP(MID($A237, 14, 1),'DO NOT DELETE THIS SHEET'!$A$1:$B$32,2,0),VLOOKUP(VALUE(MID($A237, 14, 1)),'DO NOT DELETE THIS SHEET'!$A$1:$B$32,2,0))*32)+(IFERROR(VLOOKUP(MID($A237, 15, 1),'DO NOT DELETE THIS SHEET'!$A$1:$B$32,2,0),VLOOKUP(VALUE(MID($A237, 15, 1)),'DO NOT DELETE THIS SHEET'!$A$1:$B$32,2,0)))</f>
        <v>#VALUE!</v>
      </c>
      <c r="I237" s="7" t="str">
        <f t="shared" si="30"/>
        <v/>
      </c>
      <c r="J237" s="15">
        <f>IF(K237="USMC",DATE(YEAR(DATE(1000,1,1)+(IF(IFERROR(VALUE(MID(MID(A237,84,4),1,1)),MID(MID(A237,84,4),1,1))=0,0,IFERROR(VLOOKUP(VALUE(MID(MID(A237,84,4),1,1)),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0)*POWER(32,0)))-1))-1900,MONTH(DATE(1000,1,1)+(IF(IFERROR(VALUE(MID(MID(A237,84,4),1,1)),MID(MID(A237,84,4),1,1))=0,0,IFERROR(VLOOKUP(VALUE(MID(MID(A237,84,4),1,1)),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0)*POWER(32,0)))-1)),DAY(DATE(1000,1,1)+(IF(IFERROR(VALUE(MID(MID(A237,84,4),1,1)),MID(MID(A237,84,4),1,1))=0,0,IFERROR(VLOOKUP(VALUE(MID(MID(A237,84,4),1,1)),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0)*POWER(32,0)))-1))),DATE(2999,1,1))</f>
        <v>401404</v>
      </c>
      <c r="K237" s="28" t="str">
        <f t="shared" si="31"/>
        <v>Other</v>
      </c>
    </row>
    <row r="238" spans="1:11" ht="12" customHeight="1">
      <c r="B238" s="7" t="str">
        <f t="shared" si="25"/>
        <v>No Card</v>
      </c>
      <c r="C238" s="7" t="str">
        <f>IF(COUNTIF(MasterRoster!$F$5:$F$1001, H238)&gt;0, "Yes", "No")</f>
        <v>No</v>
      </c>
      <c r="D238" s="16" t="str">
        <f t="shared" ca="1" si="26"/>
        <v>Error</v>
      </c>
      <c r="E238" s="7" t="str">
        <f t="shared" si="27"/>
        <v/>
      </c>
      <c r="F238" s="7" t="str">
        <f t="shared" si="28"/>
        <v/>
      </c>
      <c r="G238" s="7" t="str">
        <f t="shared" si="29"/>
        <v>N/A</v>
      </c>
      <c r="H238" s="28" t="e">
        <f>(IFERROR(VLOOKUP(MID($A238,9,1),'DO NOT DELETE THIS SHEET'!$A$1:$B$32,2,0),VLOOKUP(VALUE(MID($A238,9,1)),'DO NOT DELETE THIS SHEET'!$A$1:$B$32,2,0))*32^6)+(IFERROR(VLOOKUP(MID($A238, 10, 1),'DO NOT DELETE THIS SHEET'!$A$1:$B$32,2,0),VLOOKUP(VALUE(MID($A238, 10, 1)),'DO NOT DELETE THIS SHEET'!$A$1:$B$32,2,0))*32^5)+(IFERROR(VLOOKUP(MID($A238, 11, 1),'DO NOT DELETE THIS SHEET'!$A$1:$B$32,2,0),VLOOKUP(VALUE(MID($A238, 11, 1)),'DO NOT DELETE THIS SHEET'!$A$1:$B$32,2,0))*32^4)+(IFERROR(VLOOKUP(MID($A238, 12, 1),'DO NOT DELETE THIS SHEET'!$A$1:$B$32,2,0),VLOOKUP(VALUE(MID($A238, 12, 1)),'DO NOT DELETE THIS SHEET'!$A$1:$B$32,2,0))*32^3)+(IFERROR(VLOOKUP(MID($A238, 13, 1),'DO NOT DELETE THIS SHEET'!$A$1:$B$32,2,0),VLOOKUP(VALUE(MID($A238, 13, 1)),'DO NOT DELETE THIS SHEET'!$A$1:$B$32,2,0))*32^2)+(IFERROR(VLOOKUP(MID($A238, 14, 1),'DO NOT DELETE THIS SHEET'!$A$1:$B$32,2,0),VLOOKUP(VALUE(MID($A238, 14, 1)),'DO NOT DELETE THIS SHEET'!$A$1:$B$32,2,0))*32)+(IFERROR(VLOOKUP(MID($A238, 15, 1),'DO NOT DELETE THIS SHEET'!$A$1:$B$32,2,0),VLOOKUP(VALUE(MID($A238, 15, 1)),'DO NOT DELETE THIS SHEET'!$A$1:$B$32,2,0)))</f>
        <v>#VALUE!</v>
      </c>
      <c r="I238" s="7" t="str">
        <f t="shared" si="30"/>
        <v/>
      </c>
      <c r="J238" s="15">
        <f>IF(K238="USMC",DATE(YEAR(DATE(1000,1,1)+(IF(IFERROR(VALUE(MID(MID(A238,84,4),1,1)),MID(MID(A238,84,4),1,1))=0,0,IFERROR(VLOOKUP(VALUE(MID(MID(A238,84,4),1,1)),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0)*POWER(32,0)))-1))-1900,MONTH(DATE(1000,1,1)+(IF(IFERROR(VALUE(MID(MID(A238,84,4),1,1)),MID(MID(A238,84,4),1,1))=0,0,IFERROR(VLOOKUP(VALUE(MID(MID(A238,84,4),1,1)),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0)*POWER(32,0)))-1)),DAY(DATE(1000,1,1)+(IF(IFERROR(VALUE(MID(MID(A238,84,4),1,1)),MID(MID(A238,84,4),1,1))=0,0,IFERROR(VLOOKUP(VALUE(MID(MID(A238,84,4),1,1)),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0)*POWER(32,0)))-1))),DATE(2999,1,1))</f>
        <v>401404</v>
      </c>
      <c r="K238" s="28" t="str">
        <f t="shared" si="31"/>
        <v>Other</v>
      </c>
    </row>
    <row r="239" spans="1:11" ht="12" customHeight="1">
      <c r="B239" s="7" t="str">
        <f t="shared" si="25"/>
        <v>No Card</v>
      </c>
      <c r="C239" s="7" t="str">
        <f>IF(COUNTIF(MasterRoster!$F$5:$F$1001, H239)&gt;0, "Yes", "No")</f>
        <v>No</v>
      </c>
      <c r="D239" s="16" t="str">
        <f t="shared" ca="1" si="26"/>
        <v>Error</v>
      </c>
      <c r="E239" s="7" t="str">
        <f t="shared" si="27"/>
        <v/>
      </c>
      <c r="F239" s="7" t="str">
        <f t="shared" si="28"/>
        <v/>
      </c>
      <c r="G239" s="7" t="str">
        <f t="shared" si="29"/>
        <v>N/A</v>
      </c>
      <c r="H239" s="28" t="e">
        <f>(IFERROR(VLOOKUP(MID($A239,9,1),'DO NOT DELETE THIS SHEET'!$A$1:$B$32,2,0),VLOOKUP(VALUE(MID($A239,9,1)),'DO NOT DELETE THIS SHEET'!$A$1:$B$32,2,0))*32^6)+(IFERROR(VLOOKUP(MID($A239, 10, 1),'DO NOT DELETE THIS SHEET'!$A$1:$B$32,2,0),VLOOKUP(VALUE(MID($A239, 10, 1)),'DO NOT DELETE THIS SHEET'!$A$1:$B$32,2,0))*32^5)+(IFERROR(VLOOKUP(MID($A239, 11, 1),'DO NOT DELETE THIS SHEET'!$A$1:$B$32,2,0),VLOOKUP(VALUE(MID($A239, 11, 1)),'DO NOT DELETE THIS SHEET'!$A$1:$B$32,2,0))*32^4)+(IFERROR(VLOOKUP(MID($A239, 12, 1),'DO NOT DELETE THIS SHEET'!$A$1:$B$32,2,0),VLOOKUP(VALUE(MID($A239, 12, 1)),'DO NOT DELETE THIS SHEET'!$A$1:$B$32,2,0))*32^3)+(IFERROR(VLOOKUP(MID($A239, 13, 1),'DO NOT DELETE THIS SHEET'!$A$1:$B$32,2,0),VLOOKUP(VALUE(MID($A239, 13, 1)),'DO NOT DELETE THIS SHEET'!$A$1:$B$32,2,0))*32^2)+(IFERROR(VLOOKUP(MID($A239, 14, 1),'DO NOT DELETE THIS SHEET'!$A$1:$B$32,2,0),VLOOKUP(VALUE(MID($A239, 14, 1)),'DO NOT DELETE THIS SHEET'!$A$1:$B$32,2,0))*32)+(IFERROR(VLOOKUP(MID($A239, 15, 1),'DO NOT DELETE THIS SHEET'!$A$1:$B$32,2,0),VLOOKUP(VALUE(MID($A239, 15, 1)),'DO NOT DELETE THIS SHEET'!$A$1:$B$32,2,0)))</f>
        <v>#VALUE!</v>
      </c>
      <c r="I239" s="7" t="str">
        <f t="shared" si="30"/>
        <v/>
      </c>
      <c r="J239" s="15">
        <f>IF(K239="USMC",DATE(YEAR(DATE(1000,1,1)+(IF(IFERROR(VALUE(MID(MID(A239,84,4),1,1)),MID(MID(A239,84,4),1,1))=0,0,IFERROR(VLOOKUP(VALUE(MID(MID(A239,84,4),1,1)),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0)*POWER(32,0)))-1))-1900,MONTH(DATE(1000,1,1)+(IF(IFERROR(VALUE(MID(MID(A239,84,4),1,1)),MID(MID(A239,84,4),1,1))=0,0,IFERROR(VLOOKUP(VALUE(MID(MID(A239,84,4),1,1)),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0)*POWER(32,0)))-1)),DAY(DATE(1000,1,1)+(IF(IFERROR(VALUE(MID(MID(A239,84,4),1,1)),MID(MID(A239,84,4),1,1))=0,0,IFERROR(VLOOKUP(VALUE(MID(MID(A239,84,4),1,1)),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0)*POWER(32,0)))-1))),DATE(2999,1,1))</f>
        <v>401404</v>
      </c>
      <c r="K239" s="28" t="str">
        <f t="shared" si="31"/>
        <v>Other</v>
      </c>
    </row>
    <row r="240" spans="1:11" ht="12" customHeight="1">
      <c r="B240" s="7" t="str">
        <f t="shared" si="25"/>
        <v>No Card</v>
      </c>
      <c r="C240" s="7" t="str">
        <f>IF(COUNTIF(MasterRoster!$F$5:$F$1001, H240)&gt;0, "Yes", "No")</f>
        <v>No</v>
      </c>
      <c r="D240" s="16" t="str">
        <f t="shared" ca="1" si="26"/>
        <v>Error</v>
      </c>
      <c r="E240" s="7" t="str">
        <f t="shared" si="27"/>
        <v/>
      </c>
      <c r="F240" s="7" t="str">
        <f t="shared" si="28"/>
        <v/>
      </c>
      <c r="G240" s="7" t="str">
        <f t="shared" si="29"/>
        <v>N/A</v>
      </c>
      <c r="H240" s="28" t="e">
        <f>(IFERROR(VLOOKUP(MID($A240,9,1),'DO NOT DELETE THIS SHEET'!$A$1:$B$32,2,0),VLOOKUP(VALUE(MID($A240,9,1)),'DO NOT DELETE THIS SHEET'!$A$1:$B$32,2,0))*32^6)+(IFERROR(VLOOKUP(MID($A240, 10, 1),'DO NOT DELETE THIS SHEET'!$A$1:$B$32,2,0),VLOOKUP(VALUE(MID($A240, 10, 1)),'DO NOT DELETE THIS SHEET'!$A$1:$B$32,2,0))*32^5)+(IFERROR(VLOOKUP(MID($A240, 11, 1),'DO NOT DELETE THIS SHEET'!$A$1:$B$32,2,0),VLOOKUP(VALUE(MID($A240, 11, 1)),'DO NOT DELETE THIS SHEET'!$A$1:$B$32,2,0))*32^4)+(IFERROR(VLOOKUP(MID($A240, 12, 1),'DO NOT DELETE THIS SHEET'!$A$1:$B$32,2,0),VLOOKUP(VALUE(MID($A240, 12, 1)),'DO NOT DELETE THIS SHEET'!$A$1:$B$32,2,0))*32^3)+(IFERROR(VLOOKUP(MID($A240, 13, 1),'DO NOT DELETE THIS SHEET'!$A$1:$B$32,2,0),VLOOKUP(VALUE(MID($A240, 13, 1)),'DO NOT DELETE THIS SHEET'!$A$1:$B$32,2,0))*32^2)+(IFERROR(VLOOKUP(MID($A240, 14, 1),'DO NOT DELETE THIS SHEET'!$A$1:$B$32,2,0),VLOOKUP(VALUE(MID($A240, 14, 1)),'DO NOT DELETE THIS SHEET'!$A$1:$B$32,2,0))*32)+(IFERROR(VLOOKUP(MID($A240, 15, 1),'DO NOT DELETE THIS SHEET'!$A$1:$B$32,2,0),VLOOKUP(VALUE(MID($A240, 15, 1)),'DO NOT DELETE THIS SHEET'!$A$1:$B$32,2,0)))</f>
        <v>#VALUE!</v>
      </c>
      <c r="I240" s="7" t="str">
        <f t="shared" si="30"/>
        <v/>
      </c>
      <c r="J240" s="15">
        <f>IF(K240="USMC",DATE(YEAR(DATE(1000,1,1)+(IF(IFERROR(VALUE(MID(MID(A240,84,4),1,1)),MID(MID(A240,84,4),1,1))=0,0,IFERROR(VLOOKUP(VALUE(MID(MID(A240,84,4),1,1)),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0)*POWER(32,0)))-1))-1900,MONTH(DATE(1000,1,1)+(IF(IFERROR(VALUE(MID(MID(A240,84,4),1,1)),MID(MID(A240,84,4),1,1))=0,0,IFERROR(VLOOKUP(VALUE(MID(MID(A240,84,4),1,1)),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0)*POWER(32,0)))-1)),DAY(DATE(1000,1,1)+(IF(IFERROR(VALUE(MID(MID(A240,84,4),1,1)),MID(MID(A240,84,4),1,1))=0,0,IFERROR(VLOOKUP(VALUE(MID(MID(A240,84,4),1,1)),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0)*POWER(32,0)))-1))),DATE(2999,1,1))</f>
        <v>401404</v>
      </c>
      <c r="K240" s="28" t="str">
        <f t="shared" si="31"/>
        <v>Other</v>
      </c>
    </row>
    <row r="241" spans="2:11" ht="12" customHeight="1">
      <c r="B241" s="7" t="str">
        <f t="shared" si="25"/>
        <v>No Card</v>
      </c>
      <c r="C241" s="7" t="str">
        <f>IF(COUNTIF(MasterRoster!$F$5:$F$1001, H241)&gt;0, "Yes", "No")</f>
        <v>No</v>
      </c>
      <c r="D241" s="16" t="str">
        <f t="shared" ca="1" si="26"/>
        <v>Error</v>
      </c>
      <c r="E241" s="7" t="str">
        <f t="shared" si="27"/>
        <v/>
      </c>
      <c r="F241" s="7" t="str">
        <f t="shared" si="28"/>
        <v/>
      </c>
      <c r="G241" s="7" t="str">
        <f t="shared" si="29"/>
        <v>N/A</v>
      </c>
      <c r="H241" s="28" t="e">
        <f>(IFERROR(VLOOKUP(MID($A241,9,1),'DO NOT DELETE THIS SHEET'!$A$1:$B$32,2,0),VLOOKUP(VALUE(MID($A241,9,1)),'DO NOT DELETE THIS SHEET'!$A$1:$B$32,2,0))*32^6)+(IFERROR(VLOOKUP(MID($A241, 10, 1),'DO NOT DELETE THIS SHEET'!$A$1:$B$32,2,0),VLOOKUP(VALUE(MID($A241, 10, 1)),'DO NOT DELETE THIS SHEET'!$A$1:$B$32,2,0))*32^5)+(IFERROR(VLOOKUP(MID($A241, 11, 1),'DO NOT DELETE THIS SHEET'!$A$1:$B$32,2,0),VLOOKUP(VALUE(MID($A241, 11, 1)),'DO NOT DELETE THIS SHEET'!$A$1:$B$32,2,0))*32^4)+(IFERROR(VLOOKUP(MID($A241, 12, 1),'DO NOT DELETE THIS SHEET'!$A$1:$B$32,2,0),VLOOKUP(VALUE(MID($A241, 12, 1)),'DO NOT DELETE THIS SHEET'!$A$1:$B$32,2,0))*32^3)+(IFERROR(VLOOKUP(MID($A241, 13, 1),'DO NOT DELETE THIS SHEET'!$A$1:$B$32,2,0),VLOOKUP(VALUE(MID($A241, 13, 1)),'DO NOT DELETE THIS SHEET'!$A$1:$B$32,2,0))*32^2)+(IFERROR(VLOOKUP(MID($A241, 14, 1),'DO NOT DELETE THIS SHEET'!$A$1:$B$32,2,0),VLOOKUP(VALUE(MID($A241, 14, 1)),'DO NOT DELETE THIS SHEET'!$A$1:$B$32,2,0))*32)+(IFERROR(VLOOKUP(MID($A241, 15, 1),'DO NOT DELETE THIS SHEET'!$A$1:$B$32,2,0),VLOOKUP(VALUE(MID($A241, 15, 1)),'DO NOT DELETE THIS SHEET'!$A$1:$B$32,2,0)))</f>
        <v>#VALUE!</v>
      </c>
      <c r="I241" s="7" t="str">
        <f t="shared" si="30"/>
        <v/>
      </c>
      <c r="J241" s="15">
        <f>IF(K241="USMC",DATE(YEAR(DATE(1000,1,1)+(IF(IFERROR(VALUE(MID(MID(A241,84,4),1,1)),MID(MID(A241,84,4),1,1))=0,0,IFERROR(VLOOKUP(VALUE(MID(MID(A241,84,4),1,1)),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0)*POWER(32,0)))-1))-1900,MONTH(DATE(1000,1,1)+(IF(IFERROR(VALUE(MID(MID(A241,84,4),1,1)),MID(MID(A241,84,4),1,1))=0,0,IFERROR(VLOOKUP(VALUE(MID(MID(A241,84,4),1,1)),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0)*POWER(32,0)))-1)),DAY(DATE(1000,1,1)+(IF(IFERROR(VALUE(MID(MID(A241,84,4),1,1)),MID(MID(A241,84,4),1,1))=0,0,IFERROR(VLOOKUP(VALUE(MID(MID(A241,84,4),1,1)),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0)*POWER(32,0)))-1))),DATE(2999,1,1))</f>
        <v>401404</v>
      </c>
      <c r="K241" s="28" t="str">
        <f t="shared" si="31"/>
        <v>Other</v>
      </c>
    </row>
    <row r="242" spans="2:11" ht="12" customHeight="1">
      <c r="B242" s="7" t="str">
        <f t="shared" si="25"/>
        <v>No Card</v>
      </c>
      <c r="C242" s="7" t="str">
        <f>IF(COUNTIF(MasterRoster!$F$5:$F$1001, H242)&gt;0, "Yes", "No")</f>
        <v>No</v>
      </c>
      <c r="D242" s="16" t="str">
        <f t="shared" ca="1" si="26"/>
        <v>Error</v>
      </c>
      <c r="E242" s="7" t="str">
        <f t="shared" si="27"/>
        <v/>
      </c>
      <c r="F242" s="7" t="str">
        <f t="shared" si="28"/>
        <v/>
      </c>
      <c r="G242" s="7" t="str">
        <f t="shared" si="29"/>
        <v>N/A</v>
      </c>
      <c r="H242" s="28" t="e">
        <f>(IFERROR(VLOOKUP(MID($A242,9,1),'DO NOT DELETE THIS SHEET'!$A$1:$B$32,2,0),VLOOKUP(VALUE(MID($A242,9,1)),'DO NOT DELETE THIS SHEET'!$A$1:$B$32,2,0))*32^6)+(IFERROR(VLOOKUP(MID($A242, 10, 1),'DO NOT DELETE THIS SHEET'!$A$1:$B$32,2,0),VLOOKUP(VALUE(MID($A242, 10, 1)),'DO NOT DELETE THIS SHEET'!$A$1:$B$32,2,0))*32^5)+(IFERROR(VLOOKUP(MID($A242, 11, 1),'DO NOT DELETE THIS SHEET'!$A$1:$B$32,2,0),VLOOKUP(VALUE(MID($A242, 11, 1)),'DO NOT DELETE THIS SHEET'!$A$1:$B$32,2,0))*32^4)+(IFERROR(VLOOKUP(MID($A242, 12, 1),'DO NOT DELETE THIS SHEET'!$A$1:$B$32,2,0),VLOOKUP(VALUE(MID($A242, 12, 1)),'DO NOT DELETE THIS SHEET'!$A$1:$B$32,2,0))*32^3)+(IFERROR(VLOOKUP(MID($A242, 13, 1),'DO NOT DELETE THIS SHEET'!$A$1:$B$32,2,0),VLOOKUP(VALUE(MID($A242, 13, 1)),'DO NOT DELETE THIS SHEET'!$A$1:$B$32,2,0))*32^2)+(IFERROR(VLOOKUP(MID($A242, 14, 1),'DO NOT DELETE THIS SHEET'!$A$1:$B$32,2,0),VLOOKUP(VALUE(MID($A242, 14, 1)),'DO NOT DELETE THIS SHEET'!$A$1:$B$32,2,0))*32)+(IFERROR(VLOOKUP(MID($A242, 15, 1),'DO NOT DELETE THIS SHEET'!$A$1:$B$32,2,0),VLOOKUP(VALUE(MID($A242, 15, 1)),'DO NOT DELETE THIS SHEET'!$A$1:$B$32,2,0)))</f>
        <v>#VALUE!</v>
      </c>
      <c r="I242" s="7" t="str">
        <f t="shared" si="30"/>
        <v/>
      </c>
      <c r="J242" s="15">
        <f>IF(K242="USMC",DATE(YEAR(DATE(1000,1,1)+(IF(IFERROR(VALUE(MID(MID(A242,84,4),1,1)),MID(MID(A242,84,4),1,1))=0,0,IFERROR(VLOOKUP(VALUE(MID(MID(A242,84,4),1,1)),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0)*POWER(32,0)))-1))-1900,MONTH(DATE(1000,1,1)+(IF(IFERROR(VALUE(MID(MID(A242,84,4),1,1)),MID(MID(A242,84,4),1,1))=0,0,IFERROR(VLOOKUP(VALUE(MID(MID(A242,84,4),1,1)),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0)*POWER(32,0)))-1)),DAY(DATE(1000,1,1)+(IF(IFERROR(VALUE(MID(MID(A242,84,4),1,1)),MID(MID(A242,84,4),1,1))=0,0,IFERROR(VLOOKUP(VALUE(MID(MID(A242,84,4),1,1)),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0)*POWER(32,0)))-1))),DATE(2999,1,1))</f>
        <v>401404</v>
      </c>
      <c r="K242" s="28" t="str">
        <f t="shared" si="31"/>
        <v>Other</v>
      </c>
    </row>
    <row r="243" spans="2:11" ht="12" customHeight="1">
      <c r="B243" s="7" t="str">
        <f t="shared" si="25"/>
        <v>No Card</v>
      </c>
      <c r="C243" s="7" t="str">
        <f>IF(COUNTIF(MasterRoster!$F$5:$F$1001, H243)&gt;0, "Yes", "No")</f>
        <v>No</v>
      </c>
      <c r="D243" s="16" t="str">
        <f t="shared" ca="1" si="26"/>
        <v>Error</v>
      </c>
      <c r="E243" s="7" t="str">
        <f t="shared" si="27"/>
        <v/>
      </c>
      <c r="F243" s="7" t="str">
        <f t="shared" si="28"/>
        <v/>
      </c>
      <c r="G243" s="7" t="str">
        <f t="shared" si="29"/>
        <v>N/A</v>
      </c>
      <c r="H243" s="28" t="e">
        <f>(IFERROR(VLOOKUP(MID($A243,9,1),'DO NOT DELETE THIS SHEET'!$A$1:$B$32,2,0),VLOOKUP(VALUE(MID($A243,9,1)),'DO NOT DELETE THIS SHEET'!$A$1:$B$32,2,0))*32^6)+(IFERROR(VLOOKUP(MID($A243, 10, 1),'DO NOT DELETE THIS SHEET'!$A$1:$B$32,2,0),VLOOKUP(VALUE(MID($A243, 10, 1)),'DO NOT DELETE THIS SHEET'!$A$1:$B$32,2,0))*32^5)+(IFERROR(VLOOKUP(MID($A243, 11, 1),'DO NOT DELETE THIS SHEET'!$A$1:$B$32,2,0),VLOOKUP(VALUE(MID($A243, 11, 1)),'DO NOT DELETE THIS SHEET'!$A$1:$B$32,2,0))*32^4)+(IFERROR(VLOOKUP(MID($A243, 12, 1),'DO NOT DELETE THIS SHEET'!$A$1:$B$32,2,0),VLOOKUP(VALUE(MID($A243, 12, 1)),'DO NOT DELETE THIS SHEET'!$A$1:$B$32,2,0))*32^3)+(IFERROR(VLOOKUP(MID($A243, 13, 1),'DO NOT DELETE THIS SHEET'!$A$1:$B$32,2,0),VLOOKUP(VALUE(MID($A243, 13, 1)),'DO NOT DELETE THIS SHEET'!$A$1:$B$32,2,0))*32^2)+(IFERROR(VLOOKUP(MID($A243, 14, 1),'DO NOT DELETE THIS SHEET'!$A$1:$B$32,2,0),VLOOKUP(VALUE(MID($A243, 14, 1)),'DO NOT DELETE THIS SHEET'!$A$1:$B$32,2,0))*32)+(IFERROR(VLOOKUP(MID($A243, 15, 1),'DO NOT DELETE THIS SHEET'!$A$1:$B$32,2,0),VLOOKUP(VALUE(MID($A243, 15, 1)),'DO NOT DELETE THIS SHEET'!$A$1:$B$32,2,0)))</f>
        <v>#VALUE!</v>
      </c>
      <c r="I243" s="7" t="str">
        <f t="shared" si="30"/>
        <v/>
      </c>
      <c r="J243" s="15">
        <f>IF(K243="USMC",DATE(YEAR(DATE(1000,1,1)+(IF(IFERROR(VALUE(MID(MID(A243,84,4),1,1)),MID(MID(A243,84,4),1,1))=0,0,IFERROR(VLOOKUP(VALUE(MID(MID(A243,84,4),1,1)),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0)*POWER(32,0)))-1))-1900,MONTH(DATE(1000,1,1)+(IF(IFERROR(VALUE(MID(MID(A243,84,4),1,1)),MID(MID(A243,84,4),1,1))=0,0,IFERROR(VLOOKUP(VALUE(MID(MID(A243,84,4),1,1)),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0)*POWER(32,0)))-1)),DAY(DATE(1000,1,1)+(IF(IFERROR(VALUE(MID(MID(A243,84,4),1,1)),MID(MID(A243,84,4),1,1))=0,0,IFERROR(VLOOKUP(VALUE(MID(MID(A243,84,4),1,1)),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0)*POWER(32,0)))-1))),DATE(2999,1,1))</f>
        <v>401404</v>
      </c>
      <c r="K243" s="28" t="str">
        <f t="shared" si="31"/>
        <v>Other</v>
      </c>
    </row>
    <row r="244" spans="2:11" ht="12" customHeight="1">
      <c r="B244" s="7" t="str">
        <f t="shared" si="25"/>
        <v>No Card</v>
      </c>
      <c r="C244" s="7" t="str">
        <f>IF(COUNTIF(MasterRoster!$F$5:$F$1001, H244)&gt;0, "Yes", "No")</f>
        <v>No</v>
      </c>
      <c r="D244" s="16" t="str">
        <f t="shared" ca="1" si="26"/>
        <v>Error</v>
      </c>
      <c r="E244" s="7" t="str">
        <f t="shared" si="27"/>
        <v/>
      </c>
      <c r="F244" s="7" t="str">
        <f t="shared" si="28"/>
        <v/>
      </c>
      <c r="G244" s="7" t="str">
        <f t="shared" si="29"/>
        <v>N/A</v>
      </c>
      <c r="H244" s="28" t="e">
        <f>(IFERROR(VLOOKUP(MID($A244,9,1),'DO NOT DELETE THIS SHEET'!$A$1:$B$32,2,0),VLOOKUP(VALUE(MID($A244,9,1)),'DO NOT DELETE THIS SHEET'!$A$1:$B$32,2,0))*32^6)+(IFERROR(VLOOKUP(MID($A244, 10, 1),'DO NOT DELETE THIS SHEET'!$A$1:$B$32,2,0),VLOOKUP(VALUE(MID($A244, 10, 1)),'DO NOT DELETE THIS SHEET'!$A$1:$B$32,2,0))*32^5)+(IFERROR(VLOOKUP(MID($A244, 11, 1),'DO NOT DELETE THIS SHEET'!$A$1:$B$32,2,0),VLOOKUP(VALUE(MID($A244, 11, 1)),'DO NOT DELETE THIS SHEET'!$A$1:$B$32,2,0))*32^4)+(IFERROR(VLOOKUP(MID($A244, 12, 1),'DO NOT DELETE THIS SHEET'!$A$1:$B$32,2,0),VLOOKUP(VALUE(MID($A244, 12, 1)),'DO NOT DELETE THIS SHEET'!$A$1:$B$32,2,0))*32^3)+(IFERROR(VLOOKUP(MID($A244, 13, 1),'DO NOT DELETE THIS SHEET'!$A$1:$B$32,2,0),VLOOKUP(VALUE(MID($A244, 13, 1)),'DO NOT DELETE THIS SHEET'!$A$1:$B$32,2,0))*32^2)+(IFERROR(VLOOKUP(MID($A244, 14, 1),'DO NOT DELETE THIS SHEET'!$A$1:$B$32,2,0),VLOOKUP(VALUE(MID($A244, 14, 1)),'DO NOT DELETE THIS SHEET'!$A$1:$B$32,2,0))*32)+(IFERROR(VLOOKUP(MID($A244, 15, 1),'DO NOT DELETE THIS SHEET'!$A$1:$B$32,2,0),VLOOKUP(VALUE(MID($A244, 15, 1)),'DO NOT DELETE THIS SHEET'!$A$1:$B$32,2,0)))</f>
        <v>#VALUE!</v>
      </c>
      <c r="I244" s="7" t="str">
        <f t="shared" si="30"/>
        <v/>
      </c>
      <c r="J244" s="15">
        <f>IF(K244="USMC",DATE(YEAR(DATE(1000,1,1)+(IF(IFERROR(VALUE(MID(MID(A244,84,4),1,1)),MID(MID(A244,84,4),1,1))=0,0,IFERROR(VLOOKUP(VALUE(MID(MID(A244,84,4),1,1)),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0)*POWER(32,0)))-1))-1900,MONTH(DATE(1000,1,1)+(IF(IFERROR(VALUE(MID(MID(A244,84,4),1,1)),MID(MID(A244,84,4),1,1))=0,0,IFERROR(VLOOKUP(VALUE(MID(MID(A244,84,4),1,1)),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0)*POWER(32,0)))-1)),DAY(DATE(1000,1,1)+(IF(IFERROR(VALUE(MID(MID(A244,84,4),1,1)),MID(MID(A244,84,4),1,1))=0,0,IFERROR(VLOOKUP(VALUE(MID(MID(A244,84,4),1,1)),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0)*POWER(32,0)))-1))),DATE(2999,1,1))</f>
        <v>401404</v>
      </c>
      <c r="K244" s="28" t="str">
        <f t="shared" si="31"/>
        <v>Other</v>
      </c>
    </row>
    <row r="245" spans="2:11" ht="12" customHeight="1">
      <c r="B245" s="7" t="str">
        <f t="shared" si="25"/>
        <v>No Card</v>
      </c>
      <c r="C245" s="7" t="str">
        <f>IF(COUNTIF(MasterRoster!$F$5:$F$1001, H245)&gt;0, "Yes", "No")</f>
        <v>No</v>
      </c>
      <c r="D245" s="16" t="str">
        <f t="shared" ca="1" si="26"/>
        <v>Error</v>
      </c>
      <c r="E245" s="7" t="str">
        <f t="shared" si="27"/>
        <v/>
      </c>
      <c r="F245" s="7" t="str">
        <f t="shared" si="28"/>
        <v/>
      </c>
      <c r="G245" s="7" t="str">
        <f t="shared" si="29"/>
        <v>N/A</v>
      </c>
      <c r="H245" s="28" t="e">
        <f>(IFERROR(VLOOKUP(MID($A245,9,1),'DO NOT DELETE THIS SHEET'!$A$1:$B$32,2,0),VLOOKUP(VALUE(MID($A245,9,1)),'DO NOT DELETE THIS SHEET'!$A$1:$B$32,2,0))*32^6)+(IFERROR(VLOOKUP(MID($A245, 10, 1),'DO NOT DELETE THIS SHEET'!$A$1:$B$32,2,0),VLOOKUP(VALUE(MID($A245, 10, 1)),'DO NOT DELETE THIS SHEET'!$A$1:$B$32,2,0))*32^5)+(IFERROR(VLOOKUP(MID($A245, 11, 1),'DO NOT DELETE THIS SHEET'!$A$1:$B$32,2,0),VLOOKUP(VALUE(MID($A245, 11, 1)),'DO NOT DELETE THIS SHEET'!$A$1:$B$32,2,0))*32^4)+(IFERROR(VLOOKUP(MID($A245, 12, 1),'DO NOT DELETE THIS SHEET'!$A$1:$B$32,2,0),VLOOKUP(VALUE(MID($A245, 12, 1)),'DO NOT DELETE THIS SHEET'!$A$1:$B$32,2,0))*32^3)+(IFERROR(VLOOKUP(MID($A245, 13, 1),'DO NOT DELETE THIS SHEET'!$A$1:$B$32,2,0),VLOOKUP(VALUE(MID($A245, 13, 1)),'DO NOT DELETE THIS SHEET'!$A$1:$B$32,2,0))*32^2)+(IFERROR(VLOOKUP(MID($A245, 14, 1),'DO NOT DELETE THIS SHEET'!$A$1:$B$32,2,0),VLOOKUP(VALUE(MID($A245, 14, 1)),'DO NOT DELETE THIS SHEET'!$A$1:$B$32,2,0))*32)+(IFERROR(VLOOKUP(MID($A245, 15, 1),'DO NOT DELETE THIS SHEET'!$A$1:$B$32,2,0),VLOOKUP(VALUE(MID($A245, 15, 1)),'DO NOT DELETE THIS SHEET'!$A$1:$B$32,2,0)))</f>
        <v>#VALUE!</v>
      </c>
      <c r="I245" s="7" t="str">
        <f t="shared" si="30"/>
        <v/>
      </c>
      <c r="J245" s="15">
        <f>IF(K245="USMC",DATE(YEAR(DATE(1000,1,1)+(IF(IFERROR(VALUE(MID(MID(A245,84,4),1,1)),MID(MID(A245,84,4),1,1))=0,0,IFERROR(VLOOKUP(VALUE(MID(MID(A245,84,4),1,1)),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0)*POWER(32,0)))-1))-1900,MONTH(DATE(1000,1,1)+(IF(IFERROR(VALUE(MID(MID(A245,84,4),1,1)),MID(MID(A245,84,4),1,1))=0,0,IFERROR(VLOOKUP(VALUE(MID(MID(A245,84,4),1,1)),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0)*POWER(32,0)))-1)),DAY(DATE(1000,1,1)+(IF(IFERROR(VALUE(MID(MID(A245,84,4),1,1)),MID(MID(A245,84,4),1,1))=0,0,IFERROR(VLOOKUP(VALUE(MID(MID(A245,84,4),1,1)),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0)*POWER(32,0)))-1))),DATE(2999,1,1))</f>
        <v>401404</v>
      </c>
      <c r="K245" s="28" t="str">
        <f t="shared" si="31"/>
        <v>Other</v>
      </c>
    </row>
    <row r="246" spans="2:11" ht="12" customHeight="1">
      <c r="B246" s="7" t="str">
        <f t="shared" si="25"/>
        <v>No Card</v>
      </c>
      <c r="C246" s="7" t="str">
        <f>IF(COUNTIF(MasterRoster!$F$5:$F$1001, H246)&gt;0, "Yes", "No")</f>
        <v>No</v>
      </c>
      <c r="D246" s="16" t="str">
        <f t="shared" ca="1" si="26"/>
        <v>Error</v>
      </c>
      <c r="E246" s="7" t="str">
        <f t="shared" si="27"/>
        <v/>
      </c>
      <c r="F246" s="7" t="str">
        <f t="shared" si="28"/>
        <v/>
      </c>
      <c r="G246" s="7" t="str">
        <f t="shared" si="29"/>
        <v>N/A</v>
      </c>
      <c r="H246" s="28" t="e">
        <f>(IFERROR(VLOOKUP(MID($A246,9,1),'DO NOT DELETE THIS SHEET'!$A$1:$B$32,2,0),VLOOKUP(VALUE(MID($A246,9,1)),'DO NOT DELETE THIS SHEET'!$A$1:$B$32,2,0))*32^6)+(IFERROR(VLOOKUP(MID($A246, 10, 1),'DO NOT DELETE THIS SHEET'!$A$1:$B$32,2,0),VLOOKUP(VALUE(MID($A246, 10, 1)),'DO NOT DELETE THIS SHEET'!$A$1:$B$32,2,0))*32^5)+(IFERROR(VLOOKUP(MID($A246, 11, 1),'DO NOT DELETE THIS SHEET'!$A$1:$B$32,2,0),VLOOKUP(VALUE(MID($A246, 11, 1)),'DO NOT DELETE THIS SHEET'!$A$1:$B$32,2,0))*32^4)+(IFERROR(VLOOKUP(MID($A246, 12, 1),'DO NOT DELETE THIS SHEET'!$A$1:$B$32,2,0),VLOOKUP(VALUE(MID($A246, 12, 1)),'DO NOT DELETE THIS SHEET'!$A$1:$B$32,2,0))*32^3)+(IFERROR(VLOOKUP(MID($A246, 13, 1),'DO NOT DELETE THIS SHEET'!$A$1:$B$32,2,0),VLOOKUP(VALUE(MID($A246, 13, 1)),'DO NOT DELETE THIS SHEET'!$A$1:$B$32,2,0))*32^2)+(IFERROR(VLOOKUP(MID($A246, 14, 1),'DO NOT DELETE THIS SHEET'!$A$1:$B$32,2,0),VLOOKUP(VALUE(MID($A246, 14, 1)),'DO NOT DELETE THIS SHEET'!$A$1:$B$32,2,0))*32)+(IFERROR(VLOOKUP(MID($A246, 15, 1),'DO NOT DELETE THIS SHEET'!$A$1:$B$32,2,0),VLOOKUP(VALUE(MID($A246, 15, 1)),'DO NOT DELETE THIS SHEET'!$A$1:$B$32,2,0)))</f>
        <v>#VALUE!</v>
      </c>
      <c r="I246" s="7" t="str">
        <f t="shared" si="30"/>
        <v/>
      </c>
      <c r="J246" s="15">
        <f>IF(K246="USMC",DATE(YEAR(DATE(1000,1,1)+(IF(IFERROR(VALUE(MID(MID(A246,84,4),1,1)),MID(MID(A246,84,4),1,1))=0,0,IFERROR(VLOOKUP(VALUE(MID(MID(A246,84,4),1,1)),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0)*POWER(32,0)))-1))-1900,MONTH(DATE(1000,1,1)+(IF(IFERROR(VALUE(MID(MID(A246,84,4),1,1)),MID(MID(A246,84,4),1,1))=0,0,IFERROR(VLOOKUP(VALUE(MID(MID(A246,84,4),1,1)),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0)*POWER(32,0)))-1)),DAY(DATE(1000,1,1)+(IF(IFERROR(VALUE(MID(MID(A246,84,4),1,1)),MID(MID(A246,84,4),1,1))=0,0,IFERROR(VLOOKUP(VALUE(MID(MID(A246,84,4),1,1)),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0)*POWER(32,0)))-1))),DATE(2999,1,1))</f>
        <v>401404</v>
      </c>
      <c r="K246" s="28" t="str">
        <f t="shared" si="31"/>
        <v>Other</v>
      </c>
    </row>
    <row r="247" spans="2:11" ht="12" customHeight="1">
      <c r="B247" s="7" t="str">
        <f t="shared" si="25"/>
        <v>No Card</v>
      </c>
      <c r="C247" s="7" t="str">
        <f>IF(COUNTIF(MasterRoster!$F$5:$F$1001, H247)&gt;0, "Yes", "No")</f>
        <v>No</v>
      </c>
      <c r="D247" s="16" t="str">
        <f t="shared" ca="1" si="26"/>
        <v>Error</v>
      </c>
      <c r="E247" s="7" t="str">
        <f t="shared" si="27"/>
        <v/>
      </c>
      <c r="F247" s="7" t="str">
        <f t="shared" si="28"/>
        <v/>
      </c>
      <c r="G247" s="7" t="str">
        <f t="shared" si="29"/>
        <v>N/A</v>
      </c>
      <c r="H247" s="28" t="e">
        <f>(IFERROR(VLOOKUP(MID($A247,9,1),'DO NOT DELETE THIS SHEET'!$A$1:$B$32,2,0),VLOOKUP(VALUE(MID($A247,9,1)),'DO NOT DELETE THIS SHEET'!$A$1:$B$32,2,0))*32^6)+(IFERROR(VLOOKUP(MID($A247, 10, 1),'DO NOT DELETE THIS SHEET'!$A$1:$B$32,2,0),VLOOKUP(VALUE(MID($A247, 10, 1)),'DO NOT DELETE THIS SHEET'!$A$1:$B$32,2,0))*32^5)+(IFERROR(VLOOKUP(MID($A247, 11, 1),'DO NOT DELETE THIS SHEET'!$A$1:$B$32,2,0),VLOOKUP(VALUE(MID($A247, 11, 1)),'DO NOT DELETE THIS SHEET'!$A$1:$B$32,2,0))*32^4)+(IFERROR(VLOOKUP(MID($A247, 12, 1),'DO NOT DELETE THIS SHEET'!$A$1:$B$32,2,0),VLOOKUP(VALUE(MID($A247, 12, 1)),'DO NOT DELETE THIS SHEET'!$A$1:$B$32,2,0))*32^3)+(IFERROR(VLOOKUP(MID($A247, 13, 1),'DO NOT DELETE THIS SHEET'!$A$1:$B$32,2,0),VLOOKUP(VALUE(MID($A247, 13, 1)),'DO NOT DELETE THIS SHEET'!$A$1:$B$32,2,0))*32^2)+(IFERROR(VLOOKUP(MID($A247, 14, 1),'DO NOT DELETE THIS SHEET'!$A$1:$B$32,2,0),VLOOKUP(VALUE(MID($A247, 14, 1)),'DO NOT DELETE THIS SHEET'!$A$1:$B$32,2,0))*32)+(IFERROR(VLOOKUP(MID($A247, 15, 1),'DO NOT DELETE THIS SHEET'!$A$1:$B$32,2,0),VLOOKUP(VALUE(MID($A247, 15, 1)),'DO NOT DELETE THIS SHEET'!$A$1:$B$32,2,0)))</f>
        <v>#VALUE!</v>
      </c>
      <c r="I247" s="7" t="str">
        <f t="shared" si="30"/>
        <v/>
      </c>
      <c r="J247" s="15">
        <f>IF(K247="USMC",DATE(YEAR(DATE(1000,1,1)+(IF(IFERROR(VALUE(MID(MID(A247,84,4),1,1)),MID(MID(A247,84,4),1,1))=0,0,IFERROR(VLOOKUP(VALUE(MID(MID(A247,84,4),1,1)),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0)*POWER(32,0)))-1))-1900,MONTH(DATE(1000,1,1)+(IF(IFERROR(VALUE(MID(MID(A247,84,4),1,1)),MID(MID(A247,84,4),1,1))=0,0,IFERROR(VLOOKUP(VALUE(MID(MID(A247,84,4),1,1)),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0)*POWER(32,0)))-1)),DAY(DATE(1000,1,1)+(IF(IFERROR(VALUE(MID(MID(A247,84,4),1,1)),MID(MID(A247,84,4),1,1))=0,0,IFERROR(VLOOKUP(VALUE(MID(MID(A247,84,4),1,1)),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0)*POWER(32,0)))-1))),DATE(2999,1,1))</f>
        <v>401404</v>
      </c>
      <c r="K247" s="28" t="str">
        <f t="shared" si="31"/>
        <v>Other</v>
      </c>
    </row>
    <row r="248" spans="2:11" ht="12" customHeight="1">
      <c r="B248" s="7" t="str">
        <f t="shared" si="25"/>
        <v>No Card</v>
      </c>
      <c r="C248" s="7" t="str">
        <f>IF(COUNTIF(MasterRoster!$F$5:$F$1001, H248)&gt;0, "Yes", "No")</f>
        <v>No</v>
      </c>
      <c r="D248" s="16" t="str">
        <f t="shared" ca="1" si="26"/>
        <v>Error</v>
      </c>
      <c r="E248" s="7" t="str">
        <f t="shared" si="27"/>
        <v/>
      </c>
      <c r="F248" s="7" t="str">
        <f t="shared" si="28"/>
        <v/>
      </c>
      <c r="G248" s="7" t="str">
        <f t="shared" si="29"/>
        <v>N/A</v>
      </c>
      <c r="H248" s="28" t="e">
        <f>(IFERROR(VLOOKUP(MID($A248,9,1),'DO NOT DELETE THIS SHEET'!$A$1:$B$32,2,0),VLOOKUP(VALUE(MID($A248,9,1)),'DO NOT DELETE THIS SHEET'!$A$1:$B$32,2,0))*32^6)+(IFERROR(VLOOKUP(MID($A248, 10, 1),'DO NOT DELETE THIS SHEET'!$A$1:$B$32,2,0),VLOOKUP(VALUE(MID($A248, 10, 1)),'DO NOT DELETE THIS SHEET'!$A$1:$B$32,2,0))*32^5)+(IFERROR(VLOOKUP(MID($A248, 11, 1),'DO NOT DELETE THIS SHEET'!$A$1:$B$32,2,0),VLOOKUP(VALUE(MID($A248, 11, 1)),'DO NOT DELETE THIS SHEET'!$A$1:$B$32,2,0))*32^4)+(IFERROR(VLOOKUP(MID($A248, 12, 1),'DO NOT DELETE THIS SHEET'!$A$1:$B$32,2,0),VLOOKUP(VALUE(MID($A248, 12, 1)),'DO NOT DELETE THIS SHEET'!$A$1:$B$32,2,0))*32^3)+(IFERROR(VLOOKUP(MID($A248, 13, 1),'DO NOT DELETE THIS SHEET'!$A$1:$B$32,2,0),VLOOKUP(VALUE(MID($A248, 13, 1)),'DO NOT DELETE THIS SHEET'!$A$1:$B$32,2,0))*32^2)+(IFERROR(VLOOKUP(MID($A248, 14, 1),'DO NOT DELETE THIS SHEET'!$A$1:$B$32,2,0),VLOOKUP(VALUE(MID($A248, 14, 1)),'DO NOT DELETE THIS SHEET'!$A$1:$B$32,2,0))*32)+(IFERROR(VLOOKUP(MID($A248, 15, 1),'DO NOT DELETE THIS SHEET'!$A$1:$B$32,2,0),VLOOKUP(VALUE(MID($A248, 15, 1)),'DO NOT DELETE THIS SHEET'!$A$1:$B$32,2,0)))</f>
        <v>#VALUE!</v>
      </c>
      <c r="I248" s="7" t="str">
        <f t="shared" si="30"/>
        <v/>
      </c>
      <c r="J248" s="15">
        <f>IF(K248="USMC",DATE(YEAR(DATE(1000,1,1)+(IF(IFERROR(VALUE(MID(MID(A248,84,4),1,1)),MID(MID(A248,84,4),1,1))=0,0,IFERROR(VLOOKUP(VALUE(MID(MID(A248,84,4),1,1)),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0)*POWER(32,0)))-1))-1900,MONTH(DATE(1000,1,1)+(IF(IFERROR(VALUE(MID(MID(A248,84,4),1,1)),MID(MID(A248,84,4),1,1))=0,0,IFERROR(VLOOKUP(VALUE(MID(MID(A248,84,4),1,1)),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0)*POWER(32,0)))-1)),DAY(DATE(1000,1,1)+(IF(IFERROR(VALUE(MID(MID(A248,84,4),1,1)),MID(MID(A248,84,4),1,1))=0,0,IFERROR(VLOOKUP(VALUE(MID(MID(A248,84,4),1,1)),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0)*POWER(32,0)))-1))),DATE(2999,1,1))</f>
        <v>401404</v>
      </c>
      <c r="K248" s="28" t="str">
        <f t="shared" si="31"/>
        <v>Other</v>
      </c>
    </row>
    <row r="249" spans="2:11" ht="12" customHeight="1">
      <c r="B249" s="7" t="str">
        <f t="shared" si="25"/>
        <v>No Card</v>
      </c>
      <c r="C249" s="7" t="str">
        <f>IF(COUNTIF(MasterRoster!$F$5:$F$1001, H249)&gt;0, "Yes", "No")</f>
        <v>No</v>
      </c>
      <c r="D249" s="16" t="str">
        <f t="shared" ca="1" si="26"/>
        <v>Error</v>
      </c>
      <c r="E249" s="7" t="str">
        <f t="shared" si="27"/>
        <v/>
      </c>
      <c r="F249" s="7" t="str">
        <f t="shared" si="28"/>
        <v/>
      </c>
      <c r="G249" s="7" t="str">
        <f t="shared" si="29"/>
        <v>N/A</v>
      </c>
      <c r="H249" s="28" t="e">
        <f>(IFERROR(VLOOKUP(MID($A249,9,1),'DO NOT DELETE THIS SHEET'!$A$1:$B$32,2,0),VLOOKUP(VALUE(MID($A249,9,1)),'DO NOT DELETE THIS SHEET'!$A$1:$B$32,2,0))*32^6)+(IFERROR(VLOOKUP(MID($A249, 10, 1),'DO NOT DELETE THIS SHEET'!$A$1:$B$32,2,0),VLOOKUP(VALUE(MID($A249, 10, 1)),'DO NOT DELETE THIS SHEET'!$A$1:$B$32,2,0))*32^5)+(IFERROR(VLOOKUP(MID($A249, 11, 1),'DO NOT DELETE THIS SHEET'!$A$1:$B$32,2,0),VLOOKUP(VALUE(MID($A249, 11, 1)),'DO NOT DELETE THIS SHEET'!$A$1:$B$32,2,0))*32^4)+(IFERROR(VLOOKUP(MID($A249, 12, 1),'DO NOT DELETE THIS SHEET'!$A$1:$B$32,2,0),VLOOKUP(VALUE(MID($A249, 12, 1)),'DO NOT DELETE THIS SHEET'!$A$1:$B$32,2,0))*32^3)+(IFERROR(VLOOKUP(MID($A249, 13, 1),'DO NOT DELETE THIS SHEET'!$A$1:$B$32,2,0),VLOOKUP(VALUE(MID($A249, 13, 1)),'DO NOT DELETE THIS SHEET'!$A$1:$B$32,2,0))*32^2)+(IFERROR(VLOOKUP(MID($A249, 14, 1),'DO NOT DELETE THIS SHEET'!$A$1:$B$32,2,0),VLOOKUP(VALUE(MID($A249, 14, 1)),'DO NOT DELETE THIS SHEET'!$A$1:$B$32,2,0))*32)+(IFERROR(VLOOKUP(MID($A249, 15, 1),'DO NOT DELETE THIS SHEET'!$A$1:$B$32,2,0),VLOOKUP(VALUE(MID($A249, 15, 1)),'DO NOT DELETE THIS SHEET'!$A$1:$B$32,2,0)))</f>
        <v>#VALUE!</v>
      </c>
      <c r="I249" s="7" t="str">
        <f t="shared" si="30"/>
        <v/>
      </c>
      <c r="J249" s="15">
        <f>IF(K249="USMC",DATE(YEAR(DATE(1000,1,1)+(IF(IFERROR(VALUE(MID(MID(A249,84,4),1,1)),MID(MID(A249,84,4),1,1))=0,0,IFERROR(VLOOKUP(VALUE(MID(MID(A249,84,4),1,1)),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0)*POWER(32,0)))-1))-1900,MONTH(DATE(1000,1,1)+(IF(IFERROR(VALUE(MID(MID(A249,84,4),1,1)),MID(MID(A249,84,4),1,1))=0,0,IFERROR(VLOOKUP(VALUE(MID(MID(A249,84,4),1,1)),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0)*POWER(32,0)))-1)),DAY(DATE(1000,1,1)+(IF(IFERROR(VALUE(MID(MID(A249,84,4),1,1)),MID(MID(A249,84,4),1,1))=0,0,IFERROR(VLOOKUP(VALUE(MID(MID(A249,84,4),1,1)),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0)*POWER(32,0)))-1))),DATE(2999,1,1))</f>
        <v>401404</v>
      </c>
      <c r="K249" s="28" t="str">
        <f t="shared" si="31"/>
        <v>Other</v>
      </c>
    </row>
    <row r="250" spans="2:11" ht="12" customHeight="1">
      <c r="B250" s="7" t="str">
        <f t="shared" si="25"/>
        <v>No Card</v>
      </c>
      <c r="C250" s="7" t="str">
        <f>IF(COUNTIF(MasterRoster!$F$5:$F$1001, H250)&gt;0, "Yes", "No")</f>
        <v>No</v>
      </c>
      <c r="D250" s="16" t="str">
        <f t="shared" ca="1" si="26"/>
        <v>Error</v>
      </c>
      <c r="E250" s="7" t="str">
        <f t="shared" si="27"/>
        <v/>
      </c>
      <c r="F250" s="7" t="str">
        <f t="shared" si="28"/>
        <v/>
      </c>
      <c r="G250" s="7" t="str">
        <f t="shared" si="29"/>
        <v>N/A</v>
      </c>
      <c r="H250" s="28" t="e">
        <f>(IFERROR(VLOOKUP(MID($A250,9,1),'DO NOT DELETE THIS SHEET'!$A$1:$B$32,2,0),VLOOKUP(VALUE(MID($A250,9,1)),'DO NOT DELETE THIS SHEET'!$A$1:$B$32,2,0))*32^6)+(IFERROR(VLOOKUP(MID($A250, 10, 1),'DO NOT DELETE THIS SHEET'!$A$1:$B$32,2,0),VLOOKUP(VALUE(MID($A250, 10, 1)),'DO NOT DELETE THIS SHEET'!$A$1:$B$32,2,0))*32^5)+(IFERROR(VLOOKUP(MID($A250, 11, 1),'DO NOT DELETE THIS SHEET'!$A$1:$B$32,2,0),VLOOKUP(VALUE(MID($A250, 11, 1)),'DO NOT DELETE THIS SHEET'!$A$1:$B$32,2,0))*32^4)+(IFERROR(VLOOKUP(MID($A250, 12, 1),'DO NOT DELETE THIS SHEET'!$A$1:$B$32,2,0),VLOOKUP(VALUE(MID($A250, 12, 1)),'DO NOT DELETE THIS SHEET'!$A$1:$B$32,2,0))*32^3)+(IFERROR(VLOOKUP(MID($A250, 13, 1),'DO NOT DELETE THIS SHEET'!$A$1:$B$32,2,0),VLOOKUP(VALUE(MID($A250, 13, 1)),'DO NOT DELETE THIS SHEET'!$A$1:$B$32,2,0))*32^2)+(IFERROR(VLOOKUP(MID($A250, 14, 1),'DO NOT DELETE THIS SHEET'!$A$1:$B$32,2,0),VLOOKUP(VALUE(MID($A250, 14, 1)),'DO NOT DELETE THIS SHEET'!$A$1:$B$32,2,0))*32)+(IFERROR(VLOOKUP(MID($A250, 15, 1),'DO NOT DELETE THIS SHEET'!$A$1:$B$32,2,0),VLOOKUP(VALUE(MID($A250, 15, 1)),'DO NOT DELETE THIS SHEET'!$A$1:$B$32,2,0)))</f>
        <v>#VALUE!</v>
      </c>
      <c r="I250" s="7" t="str">
        <f t="shared" si="30"/>
        <v/>
      </c>
      <c r="J250" s="15">
        <f>IF(K250="USMC",DATE(YEAR(DATE(1000,1,1)+(IF(IFERROR(VALUE(MID(MID(A250,84,4),1,1)),MID(MID(A250,84,4),1,1))=0,0,IFERROR(VLOOKUP(VALUE(MID(MID(A250,84,4),1,1)),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0)*POWER(32,0)))-1))-1900,MONTH(DATE(1000,1,1)+(IF(IFERROR(VALUE(MID(MID(A250,84,4),1,1)),MID(MID(A250,84,4),1,1))=0,0,IFERROR(VLOOKUP(VALUE(MID(MID(A250,84,4),1,1)),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0)*POWER(32,0)))-1)),DAY(DATE(1000,1,1)+(IF(IFERROR(VALUE(MID(MID(A250,84,4),1,1)),MID(MID(A250,84,4),1,1))=0,0,IFERROR(VLOOKUP(VALUE(MID(MID(A250,84,4),1,1)),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0)*POWER(32,0)))-1))),DATE(2999,1,1))</f>
        <v>401404</v>
      </c>
      <c r="K250" s="28" t="str">
        <f t="shared" si="31"/>
        <v>Other</v>
      </c>
    </row>
    <row r="251" spans="2:11" ht="12" customHeight="1">
      <c r="B251" s="7" t="str">
        <f t="shared" si="25"/>
        <v>No Card</v>
      </c>
      <c r="C251" s="7" t="str">
        <f>IF(COUNTIF(MasterRoster!$F$5:$F$1001, H251)&gt;0, "Yes", "No")</f>
        <v>No</v>
      </c>
      <c r="D251" s="16" t="str">
        <f t="shared" ca="1" si="26"/>
        <v>Error</v>
      </c>
      <c r="E251" s="7" t="str">
        <f t="shared" si="27"/>
        <v/>
      </c>
      <c r="F251" s="7" t="str">
        <f t="shared" si="28"/>
        <v/>
      </c>
      <c r="G251" s="7" t="str">
        <f t="shared" si="29"/>
        <v>N/A</v>
      </c>
      <c r="H251" s="28" t="e">
        <f>(IFERROR(VLOOKUP(MID($A251,9,1),'DO NOT DELETE THIS SHEET'!$A$1:$B$32,2,0),VLOOKUP(VALUE(MID($A251,9,1)),'DO NOT DELETE THIS SHEET'!$A$1:$B$32,2,0))*32^6)+(IFERROR(VLOOKUP(MID($A251, 10, 1),'DO NOT DELETE THIS SHEET'!$A$1:$B$32,2,0),VLOOKUP(VALUE(MID($A251, 10, 1)),'DO NOT DELETE THIS SHEET'!$A$1:$B$32,2,0))*32^5)+(IFERROR(VLOOKUP(MID($A251, 11, 1),'DO NOT DELETE THIS SHEET'!$A$1:$B$32,2,0),VLOOKUP(VALUE(MID($A251, 11, 1)),'DO NOT DELETE THIS SHEET'!$A$1:$B$32,2,0))*32^4)+(IFERROR(VLOOKUP(MID($A251, 12, 1),'DO NOT DELETE THIS SHEET'!$A$1:$B$32,2,0),VLOOKUP(VALUE(MID($A251, 12, 1)),'DO NOT DELETE THIS SHEET'!$A$1:$B$32,2,0))*32^3)+(IFERROR(VLOOKUP(MID($A251, 13, 1),'DO NOT DELETE THIS SHEET'!$A$1:$B$32,2,0),VLOOKUP(VALUE(MID($A251, 13, 1)),'DO NOT DELETE THIS SHEET'!$A$1:$B$32,2,0))*32^2)+(IFERROR(VLOOKUP(MID($A251, 14, 1),'DO NOT DELETE THIS SHEET'!$A$1:$B$32,2,0),VLOOKUP(VALUE(MID($A251, 14, 1)),'DO NOT DELETE THIS SHEET'!$A$1:$B$32,2,0))*32)+(IFERROR(VLOOKUP(MID($A251, 15, 1),'DO NOT DELETE THIS SHEET'!$A$1:$B$32,2,0),VLOOKUP(VALUE(MID($A251, 15, 1)),'DO NOT DELETE THIS SHEET'!$A$1:$B$32,2,0)))</f>
        <v>#VALUE!</v>
      </c>
      <c r="I251" s="7" t="str">
        <f t="shared" si="30"/>
        <v/>
      </c>
      <c r="J251" s="15">
        <f>IF(K251="USMC",DATE(YEAR(DATE(1000,1,1)+(IF(IFERROR(VALUE(MID(MID(A251,84,4),1,1)),MID(MID(A251,84,4),1,1))=0,0,IFERROR(VLOOKUP(VALUE(MID(MID(A251,84,4),1,1)),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0)*POWER(32,0)))-1))-1900,MONTH(DATE(1000,1,1)+(IF(IFERROR(VALUE(MID(MID(A251,84,4),1,1)),MID(MID(A251,84,4),1,1))=0,0,IFERROR(VLOOKUP(VALUE(MID(MID(A251,84,4),1,1)),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0)*POWER(32,0)))-1)),DAY(DATE(1000,1,1)+(IF(IFERROR(VALUE(MID(MID(A251,84,4),1,1)),MID(MID(A251,84,4),1,1))=0,0,IFERROR(VLOOKUP(VALUE(MID(MID(A251,84,4),1,1)),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0)*POWER(32,0)))-1))),DATE(2999,1,1))</f>
        <v>401404</v>
      </c>
      <c r="K251" s="28" t="str">
        <f t="shared" si="31"/>
        <v>Other</v>
      </c>
    </row>
    <row r="252" spans="2:11" ht="12" customHeight="1">
      <c r="B252" s="7" t="str">
        <f t="shared" si="25"/>
        <v>No Card</v>
      </c>
      <c r="C252" s="7" t="str">
        <f>IF(COUNTIF(MasterRoster!$F$5:$F$1001, H252)&gt;0, "Yes", "No")</f>
        <v>No</v>
      </c>
      <c r="D252" s="16" t="str">
        <f t="shared" ca="1" si="26"/>
        <v>Error</v>
      </c>
      <c r="E252" s="7" t="str">
        <f t="shared" si="27"/>
        <v/>
      </c>
      <c r="F252" s="7" t="str">
        <f t="shared" si="28"/>
        <v/>
      </c>
      <c r="G252" s="7" t="str">
        <f t="shared" si="29"/>
        <v>N/A</v>
      </c>
      <c r="H252" s="28" t="e">
        <f>(IFERROR(VLOOKUP(MID($A252,9,1),'DO NOT DELETE THIS SHEET'!$A$1:$B$32,2,0),VLOOKUP(VALUE(MID($A252,9,1)),'DO NOT DELETE THIS SHEET'!$A$1:$B$32,2,0))*32^6)+(IFERROR(VLOOKUP(MID($A252, 10, 1),'DO NOT DELETE THIS SHEET'!$A$1:$B$32,2,0),VLOOKUP(VALUE(MID($A252, 10, 1)),'DO NOT DELETE THIS SHEET'!$A$1:$B$32,2,0))*32^5)+(IFERROR(VLOOKUP(MID($A252, 11, 1),'DO NOT DELETE THIS SHEET'!$A$1:$B$32,2,0),VLOOKUP(VALUE(MID($A252, 11, 1)),'DO NOT DELETE THIS SHEET'!$A$1:$B$32,2,0))*32^4)+(IFERROR(VLOOKUP(MID($A252, 12, 1),'DO NOT DELETE THIS SHEET'!$A$1:$B$32,2,0),VLOOKUP(VALUE(MID($A252, 12, 1)),'DO NOT DELETE THIS SHEET'!$A$1:$B$32,2,0))*32^3)+(IFERROR(VLOOKUP(MID($A252, 13, 1),'DO NOT DELETE THIS SHEET'!$A$1:$B$32,2,0),VLOOKUP(VALUE(MID($A252, 13, 1)),'DO NOT DELETE THIS SHEET'!$A$1:$B$32,2,0))*32^2)+(IFERROR(VLOOKUP(MID($A252, 14, 1),'DO NOT DELETE THIS SHEET'!$A$1:$B$32,2,0),VLOOKUP(VALUE(MID($A252, 14, 1)),'DO NOT DELETE THIS SHEET'!$A$1:$B$32,2,0))*32)+(IFERROR(VLOOKUP(MID($A252, 15, 1),'DO NOT DELETE THIS SHEET'!$A$1:$B$32,2,0),VLOOKUP(VALUE(MID($A252, 15, 1)),'DO NOT DELETE THIS SHEET'!$A$1:$B$32,2,0)))</f>
        <v>#VALUE!</v>
      </c>
      <c r="I252" s="7" t="str">
        <f t="shared" si="30"/>
        <v/>
      </c>
      <c r="J252" s="15">
        <f>IF(K252="USMC",DATE(YEAR(DATE(1000,1,1)+(IF(IFERROR(VALUE(MID(MID(A252,84,4),1,1)),MID(MID(A252,84,4),1,1))=0,0,IFERROR(VLOOKUP(VALUE(MID(MID(A252,84,4),1,1)),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0)*POWER(32,0)))-1))-1900,MONTH(DATE(1000,1,1)+(IF(IFERROR(VALUE(MID(MID(A252,84,4),1,1)),MID(MID(A252,84,4),1,1))=0,0,IFERROR(VLOOKUP(VALUE(MID(MID(A252,84,4),1,1)),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0)*POWER(32,0)))-1)),DAY(DATE(1000,1,1)+(IF(IFERROR(VALUE(MID(MID(A252,84,4),1,1)),MID(MID(A252,84,4),1,1))=0,0,IFERROR(VLOOKUP(VALUE(MID(MID(A252,84,4),1,1)),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0)*POWER(32,0)))-1))),DATE(2999,1,1))</f>
        <v>401404</v>
      </c>
      <c r="K252" s="28" t="str">
        <f t="shared" si="31"/>
        <v>Other</v>
      </c>
    </row>
    <row r="253" spans="2:11" ht="12" customHeight="1">
      <c r="B253" s="7" t="str">
        <f t="shared" si="25"/>
        <v>No Card</v>
      </c>
      <c r="C253" s="7" t="str">
        <f>IF(COUNTIF(MasterRoster!$F$5:$F$1001, H253)&gt;0, "Yes", "No")</f>
        <v>No</v>
      </c>
      <c r="D253" s="16" t="str">
        <f t="shared" ca="1" si="26"/>
        <v>Error</v>
      </c>
      <c r="E253" s="7" t="str">
        <f t="shared" si="27"/>
        <v/>
      </c>
      <c r="F253" s="7" t="str">
        <f t="shared" si="28"/>
        <v/>
      </c>
      <c r="G253" s="7" t="str">
        <f t="shared" si="29"/>
        <v>N/A</v>
      </c>
      <c r="H253" s="28" t="e">
        <f>(IFERROR(VLOOKUP(MID($A253,9,1),'DO NOT DELETE THIS SHEET'!$A$1:$B$32,2,0),VLOOKUP(VALUE(MID($A253,9,1)),'DO NOT DELETE THIS SHEET'!$A$1:$B$32,2,0))*32^6)+(IFERROR(VLOOKUP(MID($A253, 10, 1),'DO NOT DELETE THIS SHEET'!$A$1:$B$32,2,0),VLOOKUP(VALUE(MID($A253, 10, 1)),'DO NOT DELETE THIS SHEET'!$A$1:$B$32,2,0))*32^5)+(IFERROR(VLOOKUP(MID($A253, 11, 1),'DO NOT DELETE THIS SHEET'!$A$1:$B$32,2,0),VLOOKUP(VALUE(MID($A253, 11, 1)),'DO NOT DELETE THIS SHEET'!$A$1:$B$32,2,0))*32^4)+(IFERROR(VLOOKUP(MID($A253, 12, 1),'DO NOT DELETE THIS SHEET'!$A$1:$B$32,2,0),VLOOKUP(VALUE(MID($A253, 12, 1)),'DO NOT DELETE THIS SHEET'!$A$1:$B$32,2,0))*32^3)+(IFERROR(VLOOKUP(MID($A253, 13, 1),'DO NOT DELETE THIS SHEET'!$A$1:$B$32,2,0),VLOOKUP(VALUE(MID($A253, 13, 1)),'DO NOT DELETE THIS SHEET'!$A$1:$B$32,2,0))*32^2)+(IFERROR(VLOOKUP(MID($A253, 14, 1),'DO NOT DELETE THIS SHEET'!$A$1:$B$32,2,0),VLOOKUP(VALUE(MID($A253, 14, 1)),'DO NOT DELETE THIS SHEET'!$A$1:$B$32,2,0))*32)+(IFERROR(VLOOKUP(MID($A253, 15, 1),'DO NOT DELETE THIS SHEET'!$A$1:$B$32,2,0),VLOOKUP(VALUE(MID($A253, 15, 1)),'DO NOT DELETE THIS SHEET'!$A$1:$B$32,2,0)))</f>
        <v>#VALUE!</v>
      </c>
      <c r="I253" s="7" t="str">
        <f t="shared" si="30"/>
        <v/>
      </c>
      <c r="J253" s="15">
        <f>IF(K253="USMC",DATE(YEAR(DATE(1000,1,1)+(IF(IFERROR(VALUE(MID(MID(A253,84,4),1,1)),MID(MID(A253,84,4),1,1))=0,0,IFERROR(VLOOKUP(VALUE(MID(MID(A253,84,4),1,1)),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0)*POWER(32,0)))-1))-1900,MONTH(DATE(1000,1,1)+(IF(IFERROR(VALUE(MID(MID(A253,84,4),1,1)),MID(MID(A253,84,4),1,1))=0,0,IFERROR(VLOOKUP(VALUE(MID(MID(A253,84,4),1,1)),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0)*POWER(32,0)))-1)),DAY(DATE(1000,1,1)+(IF(IFERROR(VALUE(MID(MID(A253,84,4),1,1)),MID(MID(A253,84,4),1,1))=0,0,IFERROR(VLOOKUP(VALUE(MID(MID(A253,84,4),1,1)),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0)*POWER(32,0)))-1))),DATE(2999,1,1))</f>
        <v>401404</v>
      </c>
      <c r="K253" s="28" t="str">
        <f t="shared" si="31"/>
        <v>Other</v>
      </c>
    </row>
    <row r="254" spans="2:11" ht="12" customHeight="1">
      <c r="B254" s="7" t="str">
        <f t="shared" si="25"/>
        <v>No Card</v>
      </c>
      <c r="C254" s="7" t="str">
        <f>IF(COUNTIF(MasterRoster!$F$5:$F$1001, H254)&gt;0, "Yes", "No")</f>
        <v>No</v>
      </c>
      <c r="D254" s="16" t="str">
        <f t="shared" ca="1" si="26"/>
        <v>Error</v>
      </c>
      <c r="E254" s="7" t="str">
        <f t="shared" si="27"/>
        <v/>
      </c>
      <c r="F254" s="7" t="str">
        <f t="shared" si="28"/>
        <v/>
      </c>
      <c r="G254" s="7" t="str">
        <f t="shared" si="29"/>
        <v>N/A</v>
      </c>
      <c r="H254" s="28" t="e">
        <f>(IFERROR(VLOOKUP(MID($A254,9,1),'DO NOT DELETE THIS SHEET'!$A$1:$B$32,2,0),VLOOKUP(VALUE(MID($A254,9,1)),'DO NOT DELETE THIS SHEET'!$A$1:$B$32,2,0))*32^6)+(IFERROR(VLOOKUP(MID($A254, 10, 1),'DO NOT DELETE THIS SHEET'!$A$1:$B$32,2,0),VLOOKUP(VALUE(MID($A254, 10, 1)),'DO NOT DELETE THIS SHEET'!$A$1:$B$32,2,0))*32^5)+(IFERROR(VLOOKUP(MID($A254, 11, 1),'DO NOT DELETE THIS SHEET'!$A$1:$B$32,2,0),VLOOKUP(VALUE(MID($A254, 11, 1)),'DO NOT DELETE THIS SHEET'!$A$1:$B$32,2,0))*32^4)+(IFERROR(VLOOKUP(MID($A254, 12, 1),'DO NOT DELETE THIS SHEET'!$A$1:$B$32,2,0),VLOOKUP(VALUE(MID($A254, 12, 1)),'DO NOT DELETE THIS SHEET'!$A$1:$B$32,2,0))*32^3)+(IFERROR(VLOOKUP(MID($A254, 13, 1),'DO NOT DELETE THIS SHEET'!$A$1:$B$32,2,0),VLOOKUP(VALUE(MID($A254, 13, 1)),'DO NOT DELETE THIS SHEET'!$A$1:$B$32,2,0))*32^2)+(IFERROR(VLOOKUP(MID($A254, 14, 1),'DO NOT DELETE THIS SHEET'!$A$1:$B$32,2,0),VLOOKUP(VALUE(MID($A254, 14, 1)),'DO NOT DELETE THIS SHEET'!$A$1:$B$32,2,0))*32)+(IFERROR(VLOOKUP(MID($A254, 15, 1),'DO NOT DELETE THIS SHEET'!$A$1:$B$32,2,0),VLOOKUP(VALUE(MID($A254, 15, 1)),'DO NOT DELETE THIS SHEET'!$A$1:$B$32,2,0)))</f>
        <v>#VALUE!</v>
      </c>
      <c r="I254" s="7" t="str">
        <f t="shared" si="30"/>
        <v/>
      </c>
      <c r="J254" s="15">
        <f>IF(K254="USMC",DATE(YEAR(DATE(1000,1,1)+(IF(IFERROR(VALUE(MID(MID(A254,84,4),1,1)),MID(MID(A254,84,4),1,1))=0,0,IFERROR(VLOOKUP(VALUE(MID(MID(A254,84,4),1,1)),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0)*POWER(32,0)))-1))-1900,MONTH(DATE(1000,1,1)+(IF(IFERROR(VALUE(MID(MID(A254,84,4),1,1)),MID(MID(A254,84,4),1,1))=0,0,IFERROR(VLOOKUP(VALUE(MID(MID(A254,84,4),1,1)),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0)*POWER(32,0)))-1)),DAY(DATE(1000,1,1)+(IF(IFERROR(VALUE(MID(MID(A254,84,4),1,1)),MID(MID(A254,84,4),1,1))=0,0,IFERROR(VLOOKUP(VALUE(MID(MID(A254,84,4),1,1)),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0)*POWER(32,0)))-1))),DATE(2999,1,1))</f>
        <v>401404</v>
      </c>
      <c r="K254" s="28" t="str">
        <f t="shared" si="31"/>
        <v>Other</v>
      </c>
    </row>
    <row r="255" spans="2:11" ht="12" customHeight="1">
      <c r="B255" s="7" t="str">
        <f t="shared" si="25"/>
        <v>No Card</v>
      </c>
      <c r="C255" s="7" t="str">
        <f>IF(COUNTIF(MasterRoster!$F$5:$F$1001, H255)&gt;0, "Yes", "No")</f>
        <v>No</v>
      </c>
      <c r="D255" s="16" t="str">
        <f t="shared" ca="1" si="26"/>
        <v>Error</v>
      </c>
      <c r="E255" s="7" t="str">
        <f t="shared" si="27"/>
        <v/>
      </c>
      <c r="F255" s="7" t="str">
        <f t="shared" si="28"/>
        <v/>
      </c>
      <c r="G255" s="7" t="str">
        <f t="shared" si="29"/>
        <v>N/A</v>
      </c>
      <c r="H255" s="28" t="e">
        <f>(IFERROR(VLOOKUP(MID($A255,9,1),'DO NOT DELETE THIS SHEET'!$A$1:$B$32,2,0),VLOOKUP(VALUE(MID($A255,9,1)),'DO NOT DELETE THIS SHEET'!$A$1:$B$32,2,0))*32^6)+(IFERROR(VLOOKUP(MID($A255, 10, 1),'DO NOT DELETE THIS SHEET'!$A$1:$B$32,2,0),VLOOKUP(VALUE(MID($A255, 10, 1)),'DO NOT DELETE THIS SHEET'!$A$1:$B$32,2,0))*32^5)+(IFERROR(VLOOKUP(MID($A255, 11, 1),'DO NOT DELETE THIS SHEET'!$A$1:$B$32,2,0),VLOOKUP(VALUE(MID($A255, 11, 1)),'DO NOT DELETE THIS SHEET'!$A$1:$B$32,2,0))*32^4)+(IFERROR(VLOOKUP(MID($A255, 12, 1),'DO NOT DELETE THIS SHEET'!$A$1:$B$32,2,0),VLOOKUP(VALUE(MID($A255, 12, 1)),'DO NOT DELETE THIS SHEET'!$A$1:$B$32,2,0))*32^3)+(IFERROR(VLOOKUP(MID($A255, 13, 1),'DO NOT DELETE THIS SHEET'!$A$1:$B$32,2,0),VLOOKUP(VALUE(MID($A255, 13, 1)),'DO NOT DELETE THIS SHEET'!$A$1:$B$32,2,0))*32^2)+(IFERROR(VLOOKUP(MID($A255, 14, 1),'DO NOT DELETE THIS SHEET'!$A$1:$B$32,2,0),VLOOKUP(VALUE(MID($A255, 14, 1)),'DO NOT DELETE THIS SHEET'!$A$1:$B$32,2,0))*32)+(IFERROR(VLOOKUP(MID($A255, 15, 1),'DO NOT DELETE THIS SHEET'!$A$1:$B$32,2,0),VLOOKUP(VALUE(MID($A255, 15, 1)),'DO NOT DELETE THIS SHEET'!$A$1:$B$32,2,0)))</f>
        <v>#VALUE!</v>
      </c>
      <c r="I255" s="7" t="str">
        <f t="shared" si="30"/>
        <v/>
      </c>
      <c r="J255" s="15">
        <f>IF(K255="USMC",DATE(YEAR(DATE(1000,1,1)+(IF(IFERROR(VALUE(MID(MID(A255,84,4),1,1)),MID(MID(A255,84,4),1,1))=0,0,IFERROR(VLOOKUP(VALUE(MID(MID(A255,84,4),1,1)),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0)*POWER(32,0)))-1))-1900,MONTH(DATE(1000,1,1)+(IF(IFERROR(VALUE(MID(MID(A255,84,4),1,1)),MID(MID(A255,84,4),1,1))=0,0,IFERROR(VLOOKUP(VALUE(MID(MID(A255,84,4),1,1)),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0)*POWER(32,0)))-1)),DAY(DATE(1000,1,1)+(IF(IFERROR(VALUE(MID(MID(A255,84,4),1,1)),MID(MID(A255,84,4),1,1))=0,0,IFERROR(VLOOKUP(VALUE(MID(MID(A255,84,4),1,1)),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0)*POWER(32,0)))-1))),DATE(2999,1,1))</f>
        <v>401404</v>
      </c>
      <c r="K255" s="28" t="str">
        <f t="shared" si="31"/>
        <v>Other</v>
      </c>
    </row>
    <row r="256" spans="2:11" ht="12" customHeight="1">
      <c r="B256" s="7" t="str">
        <f t="shared" si="25"/>
        <v>No Card</v>
      </c>
      <c r="C256" s="7" t="str">
        <f>IF(COUNTIF(MasterRoster!$F$5:$F$1001, H256)&gt;0, "Yes", "No")</f>
        <v>No</v>
      </c>
      <c r="D256" s="16" t="str">
        <f t="shared" ca="1" si="26"/>
        <v>Error</v>
      </c>
      <c r="E256" s="7" t="str">
        <f t="shared" si="27"/>
        <v/>
      </c>
      <c r="F256" s="7" t="str">
        <f t="shared" si="28"/>
        <v/>
      </c>
      <c r="G256" s="7" t="str">
        <f t="shared" si="29"/>
        <v>N/A</v>
      </c>
      <c r="H256" s="28" t="e">
        <f>(IFERROR(VLOOKUP(MID($A256,9,1),'DO NOT DELETE THIS SHEET'!$A$1:$B$32,2,0),VLOOKUP(VALUE(MID($A256,9,1)),'DO NOT DELETE THIS SHEET'!$A$1:$B$32,2,0))*32^6)+(IFERROR(VLOOKUP(MID($A256, 10, 1),'DO NOT DELETE THIS SHEET'!$A$1:$B$32,2,0),VLOOKUP(VALUE(MID($A256, 10, 1)),'DO NOT DELETE THIS SHEET'!$A$1:$B$32,2,0))*32^5)+(IFERROR(VLOOKUP(MID($A256, 11, 1),'DO NOT DELETE THIS SHEET'!$A$1:$B$32,2,0),VLOOKUP(VALUE(MID($A256, 11, 1)),'DO NOT DELETE THIS SHEET'!$A$1:$B$32,2,0))*32^4)+(IFERROR(VLOOKUP(MID($A256, 12, 1),'DO NOT DELETE THIS SHEET'!$A$1:$B$32,2,0),VLOOKUP(VALUE(MID($A256, 12, 1)),'DO NOT DELETE THIS SHEET'!$A$1:$B$32,2,0))*32^3)+(IFERROR(VLOOKUP(MID($A256, 13, 1),'DO NOT DELETE THIS SHEET'!$A$1:$B$32,2,0),VLOOKUP(VALUE(MID($A256, 13, 1)),'DO NOT DELETE THIS SHEET'!$A$1:$B$32,2,0))*32^2)+(IFERROR(VLOOKUP(MID($A256, 14, 1),'DO NOT DELETE THIS SHEET'!$A$1:$B$32,2,0),VLOOKUP(VALUE(MID($A256, 14, 1)),'DO NOT DELETE THIS SHEET'!$A$1:$B$32,2,0))*32)+(IFERROR(VLOOKUP(MID($A256, 15, 1),'DO NOT DELETE THIS SHEET'!$A$1:$B$32,2,0),VLOOKUP(VALUE(MID($A256, 15, 1)),'DO NOT DELETE THIS SHEET'!$A$1:$B$32,2,0)))</f>
        <v>#VALUE!</v>
      </c>
      <c r="I256" s="7" t="str">
        <f t="shared" si="30"/>
        <v/>
      </c>
      <c r="J256" s="15">
        <f>IF(K256="USMC",DATE(YEAR(DATE(1000,1,1)+(IF(IFERROR(VALUE(MID(MID(A256,84,4),1,1)),MID(MID(A256,84,4),1,1))=0,0,IFERROR(VLOOKUP(VALUE(MID(MID(A256,84,4),1,1)),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0)*POWER(32,0)))-1))-1900,MONTH(DATE(1000,1,1)+(IF(IFERROR(VALUE(MID(MID(A256,84,4),1,1)),MID(MID(A256,84,4),1,1))=0,0,IFERROR(VLOOKUP(VALUE(MID(MID(A256,84,4),1,1)),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0)*POWER(32,0)))-1)),DAY(DATE(1000,1,1)+(IF(IFERROR(VALUE(MID(MID(A256,84,4),1,1)),MID(MID(A256,84,4),1,1))=0,0,IFERROR(VLOOKUP(VALUE(MID(MID(A256,84,4),1,1)),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0)*POWER(32,0)))-1))),DATE(2999,1,1))</f>
        <v>401404</v>
      </c>
      <c r="K256" s="28" t="str">
        <f t="shared" si="31"/>
        <v>Other</v>
      </c>
    </row>
    <row r="257" spans="2:11" ht="12" customHeight="1">
      <c r="B257" s="7" t="str">
        <f t="shared" si="25"/>
        <v>No Card</v>
      </c>
      <c r="C257" s="7" t="str">
        <f>IF(COUNTIF(MasterRoster!$F$5:$F$1001, H257)&gt;0, "Yes", "No")</f>
        <v>No</v>
      </c>
      <c r="D257" s="16" t="str">
        <f t="shared" ca="1" si="26"/>
        <v>Error</v>
      </c>
      <c r="E257" s="7" t="str">
        <f t="shared" si="27"/>
        <v/>
      </c>
      <c r="F257" s="7" t="str">
        <f t="shared" si="28"/>
        <v/>
      </c>
      <c r="G257" s="7" t="str">
        <f t="shared" si="29"/>
        <v>N/A</v>
      </c>
      <c r="H257" s="28" t="e">
        <f>(IFERROR(VLOOKUP(MID($A257,9,1),'DO NOT DELETE THIS SHEET'!$A$1:$B$32,2,0),VLOOKUP(VALUE(MID($A257,9,1)),'DO NOT DELETE THIS SHEET'!$A$1:$B$32,2,0))*32^6)+(IFERROR(VLOOKUP(MID($A257, 10, 1),'DO NOT DELETE THIS SHEET'!$A$1:$B$32,2,0),VLOOKUP(VALUE(MID($A257, 10, 1)),'DO NOT DELETE THIS SHEET'!$A$1:$B$32,2,0))*32^5)+(IFERROR(VLOOKUP(MID($A257, 11, 1),'DO NOT DELETE THIS SHEET'!$A$1:$B$32,2,0),VLOOKUP(VALUE(MID($A257, 11, 1)),'DO NOT DELETE THIS SHEET'!$A$1:$B$32,2,0))*32^4)+(IFERROR(VLOOKUP(MID($A257, 12, 1),'DO NOT DELETE THIS SHEET'!$A$1:$B$32,2,0),VLOOKUP(VALUE(MID($A257, 12, 1)),'DO NOT DELETE THIS SHEET'!$A$1:$B$32,2,0))*32^3)+(IFERROR(VLOOKUP(MID($A257, 13, 1),'DO NOT DELETE THIS SHEET'!$A$1:$B$32,2,0),VLOOKUP(VALUE(MID($A257, 13, 1)),'DO NOT DELETE THIS SHEET'!$A$1:$B$32,2,0))*32^2)+(IFERROR(VLOOKUP(MID($A257, 14, 1),'DO NOT DELETE THIS SHEET'!$A$1:$B$32,2,0),VLOOKUP(VALUE(MID($A257, 14, 1)),'DO NOT DELETE THIS SHEET'!$A$1:$B$32,2,0))*32)+(IFERROR(VLOOKUP(MID($A257, 15, 1),'DO NOT DELETE THIS SHEET'!$A$1:$B$32,2,0),VLOOKUP(VALUE(MID($A257, 15, 1)),'DO NOT DELETE THIS SHEET'!$A$1:$B$32,2,0)))</f>
        <v>#VALUE!</v>
      </c>
      <c r="I257" s="7" t="str">
        <f t="shared" si="30"/>
        <v/>
      </c>
      <c r="J257" s="15">
        <f>IF(K257="USMC",DATE(YEAR(DATE(1000,1,1)+(IF(IFERROR(VALUE(MID(MID(A257,84,4),1,1)),MID(MID(A257,84,4),1,1))=0,0,IFERROR(VLOOKUP(VALUE(MID(MID(A257,84,4),1,1)),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0)*POWER(32,0)))-1))-1900,MONTH(DATE(1000,1,1)+(IF(IFERROR(VALUE(MID(MID(A257,84,4),1,1)),MID(MID(A257,84,4),1,1))=0,0,IFERROR(VLOOKUP(VALUE(MID(MID(A257,84,4),1,1)),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0)*POWER(32,0)))-1)),DAY(DATE(1000,1,1)+(IF(IFERROR(VALUE(MID(MID(A257,84,4),1,1)),MID(MID(A257,84,4),1,1))=0,0,IFERROR(VLOOKUP(VALUE(MID(MID(A257,84,4),1,1)),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0)*POWER(32,0)))-1))),DATE(2999,1,1))</f>
        <v>401404</v>
      </c>
      <c r="K257" s="28" t="str">
        <f t="shared" si="31"/>
        <v>Other</v>
      </c>
    </row>
    <row r="258" spans="2:11" ht="12" customHeight="1">
      <c r="B258" s="7" t="str">
        <f t="shared" si="25"/>
        <v>No Card</v>
      </c>
      <c r="C258" s="7" t="str">
        <f>IF(COUNTIF(MasterRoster!$F$5:$F$1001, H258)&gt;0, "Yes", "No")</f>
        <v>No</v>
      </c>
      <c r="D258" s="16" t="str">
        <f t="shared" ca="1" si="26"/>
        <v>Error</v>
      </c>
      <c r="E258" s="7" t="str">
        <f t="shared" si="27"/>
        <v/>
      </c>
      <c r="F258" s="7" t="str">
        <f t="shared" si="28"/>
        <v/>
      </c>
      <c r="G258" s="7" t="str">
        <f t="shared" si="29"/>
        <v>N/A</v>
      </c>
      <c r="H258" s="28" t="e">
        <f>(IFERROR(VLOOKUP(MID($A258,9,1),'DO NOT DELETE THIS SHEET'!$A$1:$B$32,2,0),VLOOKUP(VALUE(MID($A258,9,1)),'DO NOT DELETE THIS SHEET'!$A$1:$B$32,2,0))*32^6)+(IFERROR(VLOOKUP(MID($A258, 10, 1),'DO NOT DELETE THIS SHEET'!$A$1:$B$32,2,0),VLOOKUP(VALUE(MID($A258, 10, 1)),'DO NOT DELETE THIS SHEET'!$A$1:$B$32,2,0))*32^5)+(IFERROR(VLOOKUP(MID($A258, 11, 1),'DO NOT DELETE THIS SHEET'!$A$1:$B$32,2,0),VLOOKUP(VALUE(MID($A258, 11, 1)),'DO NOT DELETE THIS SHEET'!$A$1:$B$32,2,0))*32^4)+(IFERROR(VLOOKUP(MID($A258, 12, 1),'DO NOT DELETE THIS SHEET'!$A$1:$B$32,2,0),VLOOKUP(VALUE(MID($A258, 12, 1)),'DO NOT DELETE THIS SHEET'!$A$1:$B$32,2,0))*32^3)+(IFERROR(VLOOKUP(MID($A258, 13, 1),'DO NOT DELETE THIS SHEET'!$A$1:$B$32,2,0),VLOOKUP(VALUE(MID($A258, 13, 1)),'DO NOT DELETE THIS SHEET'!$A$1:$B$32,2,0))*32^2)+(IFERROR(VLOOKUP(MID($A258, 14, 1),'DO NOT DELETE THIS SHEET'!$A$1:$B$32,2,0),VLOOKUP(VALUE(MID($A258, 14, 1)),'DO NOT DELETE THIS SHEET'!$A$1:$B$32,2,0))*32)+(IFERROR(VLOOKUP(MID($A258, 15, 1),'DO NOT DELETE THIS SHEET'!$A$1:$B$32,2,0),VLOOKUP(VALUE(MID($A258, 15, 1)),'DO NOT DELETE THIS SHEET'!$A$1:$B$32,2,0)))</f>
        <v>#VALUE!</v>
      </c>
      <c r="I258" s="7" t="str">
        <f t="shared" si="30"/>
        <v/>
      </c>
      <c r="J258" s="15">
        <f>IF(K258="USMC",DATE(YEAR(DATE(1000,1,1)+(IF(IFERROR(VALUE(MID(MID(A258,84,4),1,1)),MID(MID(A258,84,4),1,1))=0,0,IFERROR(VLOOKUP(VALUE(MID(MID(A258,84,4),1,1)),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0)*POWER(32,0)))-1))-1900,MONTH(DATE(1000,1,1)+(IF(IFERROR(VALUE(MID(MID(A258,84,4),1,1)),MID(MID(A258,84,4),1,1))=0,0,IFERROR(VLOOKUP(VALUE(MID(MID(A258,84,4),1,1)),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0)*POWER(32,0)))-1)),DAY(DATE(1000,1,1)+(IF(IFERROR(VALUE(MID(MID(A258,84,4),1,1)),MID(MID(A258,84,4),1,1))=0,0,IFERROR(VLOOKUP(VALUE(MID(MID(A258,84,4),1,1)),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0)*POWER(32,0)))-1))),DATE(2999,1,1))</f>
        <v>401404</v>
      </c>
      <c r="K258" s="28" t="str">
        <f t="shared" si="31"/>
        <v>Other</v>
      </c>
    </row>
    <row r="259" spans="2:11" ht="12" customHeight="1">
      <c r="B259" s="7" t="str">
        <f t="shared" si="25"/>
        <v>No Card</v>
      </c>
      <c r="C259" s="7" t="str">
        <f>IF(COUNTIF(MasterRoster!$F$5:$F$1001, H259)&gt;0, "Yes", "No")</f>
        <v>No</v>
      </c>
      <c r="D259" s="16" t="str">
        <f t="shared" ca="1" si="26"/>
        <v>Error</v>
      </c>
      <c r="E259" s="7" t="str">
        <f t="shared" si="27"/>
        <v/>
      </c>
      <c r="F259" s="7" t="str">
        <f t="shared" si="28"/>
        <v/>
      </c>
      <c r="G259" s="7" t="str">
        <f t="shared" si="29"/>
        <v>N/A</v>
      </c>
      <c r="H259" s="28" t="e">
        <f>(IFERROR(VLOOKUP(MID($A259,9,1),'DO NOT DELETE THIS SHEET'!$A$1:$B$32,2,0),VLOOKUP(VALUE(MID($A259,9,1)),'DO NOT DELETE THIS SHEET'!$A$1:$B$32,2,0))*32^6)+(IFERROR(VLOOKUP(MID($A259, 10, 1),'DO NOT DELETE THIS SHEET'!$A$1:$B$32,2,0),VLOOKUP(VALUE(MID($A259, 10, 1)),'DO NOT DELETE THIS SHEET'!$A$1:$B$32,2,0))*32^5)+(IFERROR(VLOOKUP(MID($A259, 11, 1),'DO NOT DELETE THIS SHEET'!$A$1:$B$32,2,0),VLOOKUP(VALUE(MID($A259, 11, 1)),'DO NOT DELETE THIS SHEET'!$A$1:$B$32,2,0))*32^4)+(IFERROR(VLOOKUP(MID($A259, 12, 1),'DO NOT DELETE THIS SHEET'!$A$1:$B$32,2,0),VLOOKUP(VALUE(MID($A259, 12, 1)),'DO NOT DELETE THIS SHEET'!$A$1:$B$32,2,0))*32^3)+(IFERROR(VLOOKUP(MID($A259, 13, 1),'DO NOT DELETE THIS SHEET'!$A$1:$B$32,2,0),VLOOKUP(VALUE(MID($A259, 13, 1)),'DO NOT DELETE THIS SHEET'!$A$1:$B$32,2,0))*32^2)+(IFERROR(VLOOKUP(MID($A259, 14, 1),'DO NOT DELETE THIS SHEET'!$A$1:$B$32,2,0),VLOOKUP(VALUE(MID($A259, 14, 1)),'DO NOT DELETE THIS SHEET'!$A$1:$B$32,2,0))*32)+(IFERROR(VLOOKUP(MID($A259, 15, 1),'DO NOT DELETE THIS SHEET'!$A$1:$B$32,2,0),VLOOKUP(VALUE(MID($A259, 15, 1)),'DO NOT DELETE THIS SHEET'!$A$1:$B$32,2,0)))</f>
        <v>#VALUE!</v>
      </c>
      <c r="I259" s="7" t="str">
        <f t="shared" si="30"/>
        <v/>
      </c>
      <c r="J259" s="15">
        <f>IF(K259="USMC",DATE(YEAR(DATE(1000,1,1)+(IF(IFERROR(VALUE(MID(MID(A259,84,4),1,1)),MID(MID(A259,84,4),1,1))=0,0,IFERROR(VLOOKUP(VALUE(MID(MID(A259,84,4),1,1)),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0)*POWER(32,0)))-1))-1900,MONTH(DATE(1000,1,1)+(IF(IFERROR(VALUE(MID(MID(A259,84,4),1,1)),MID(MID(A259,84,4),1,1))=0,0,IFERROR(VLOOKUP(VALUE(MID(MID(A259,84,4),1,1)),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0)*POWER(32,0)))-1)),DAY(DATE(1000,1,1)+(IF(IFERROR(VALUE(MID(MID(A259,84,4),1,1)),MID(MID(A259,84,4),1,1))=0,0,IFERROR(VLOOKUP(VALUE(MID(MID(A259,84,4),1,1)),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0)*POWER(32,0)))-1))),DATE(2999,1,1))</f>
        <v>401404</v>
      </c>
      <c r="K259" s="28" t="str">
        <f t="shared" si="31"/>
        <v>Other</v>
      </c>
    </row>
    <row r="260" spans="2:11" ht="12" customHeight="1">
      <c r="B260" s="7" t="str">
        <f t="shared" si="25"/>
        <v>No Card</v>
      </c>
      <c r="C260" s="7" t="str">
        <f>IF(COUNTIF(MasterRoster!$F$5:$F$1001, H260)&gt;0, "Yes", "No")</f>
        <v>No</v>
      </c>
      <c r="D260" s="16" t="str">
        <f t="shared" ca="1" si="26"/>
        <v>Error</v>
      </c>
      <c r="E260" s="7" t="str">
        <f t="shared" si="27"/>
        <v/>
      </c>
      <c r="F260" s="7" t="str">
        <f t="shared" si="28"/>
        <v/>
      </c>
      <c r="G260" s="7" t="str">
        <f t="shared" si="29"/>
        <v>N/A</v>
      </c>
      <c r="H260" s="28" t="e">
        <f>(IFERROR(VLOOKUP(MID($A260,9,1),'DO NOT DELETE THIS SHEET'!$A$1:$B$32,2,0),VLOOKUP(VALUE(MID($A260,9,1)),'DO NOT DELETE THIS SHEET'!$A$1:$B$32,2,0))*32^6)+(IFERROR(VLOOKUP(MID($A260, 10, 1),'DO NOT DELETE THIS SHEET'!$A$1:$B$32,2,0),VLOOKUP(VALUE(MID($A260, 10, 1)),'DO NOT DELETE THIS SHEET'!$A$1:$B$32,2,0))*32^5)+(IFERROR(VLOOKUP(MID($A260, 11, 1),'DO NOT DELETE THIS SHEET'!$A$1:$B$32,2,0),VLOOKUP(VALUE(MID($A260, 11, 1)),'DO NOT DELETE THIS SHEET'!$A$1:$B$32,2,0))*32^4)+(IFERROR(VLOOKUP(MID($A260, 12, 1),'DO NOT DELETE THIS SHEET'!$A$1:$B$32,2,0),VLOOKUP(VALUE(MID($A260, 12, 1)),'DO NOT DELETE THIS SHEET'!$A$1:$B$32,2,0))*32^3)+(IFERROR(VLOOKUP(MID($A260, 13, 1),'DO NOT DELETE THIS SHEET'!$A$1:$B$32,2,0),VLOOKUP(VALUE(MID($A260, 13, 1)),'DO NOT DELETE THIS SHEET'!$A$1:$B$32,2,0))*32^2)+(IFERROR(VLOOKUP(MID($A260, 14, 1),'DO NOT DELETE THIS SHEET'!$A$1:$B$32,2,0),VLOOKUP(VALUE(MID($A260, 14, 1)),'DO NOT DELETE THIS SHEET'!$A$1:$B$32,2,0))*32)+(IFERROR(VLOOKUP(MID($A260, 15, 1),'DO NOT DELETE THIS SHEET'!$A$1:$B$32,2,0),VLOOKUP(VALUE(MID($A260, 15, 1)),'DO NOT DELETE THIS SHEET'!$A$1:$B$32,2,0)))</f>
        <v>#VALUE!</v>
      </c>
      <c r="I260" s="7" t="str">
        <f t="shared" si="30"/>
        <v/>
      </c>
      <c r="J260" s="15">
        <f>IF(K260="USMC",DATE(YEAR(DATE(1000,1,1)+(IF(IFERROR(VALUE(MID(MID(A260,84,4),1,1)),MID(MID(A260,84,4),1,1))=0,0,IFERROR(VLOOKUP(VALUE(MID(MID(A260,84,4),1,1)),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0)*POWER(32,0)))-1))-1900,MONTH(DATE(1000,1,1)+(IF(IFERROR(VALUE(MID(MID(A260,84,4),1,1)),MID(MID(A260,84,4),1,1))=0,0,IFERROR(VLOOKUP(VALUE(MID(MID(A260,84,4),1,1)),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0)*POWER(32,0)))-1)),DAY(DATE(1000,1,1)+(IF(IFERROR(VALUE(MID(MID(A260,84,4),1,1)),MID(MID(A260,84,4),1,1))=0,0,IFERROR(VLOOKUP(VALUE(MID(MID(A260,84,4),1,1)),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0)*POWER(32,0)))-1))),DATE(2999,1,1))</f>
        <v>401404</v>
      </c>
      <c r="K260" s="28" t="str">
        <f t="shared" si="31"/>
        <v>Other</v>
      </c>
    </row>
    <row r="261" spans="2:11" ht="12" customHeight="1">
      <c r="B261" s="7" t="str">
        <f t="shared" ref="B261:B324" si="32">IF(A261="","No Card",IF(K261="USMC",IF(OR(LEN(A261)=89, LEN(A261)=88),"No Error", "Len Error"),"Non-USMC"))</f>
        <v>No Card</v>
      </c>
      <c r="C261" s="7" t="str">
        <f>IF(COUNTIF(MasterRoster!$F$5:$F$1001, H261)&gt;0, "Yes", "No")</f>
        <v>No</v>
      </c>
      <c r="D261" s="16" t="str">
        <f t="shared" ref="D261:D324" ca="1" si="33">IF(_xlfn.DAYS(J261,TODAY())&gt;3000,"Error",_xlfn.DAYS(J261,TODAY())/30)</f>
        <v>Error</v>
      </c>
      <c r="E261" s="7" t="str">
        <f t="shared" ref="E261:E324" si="34">MID(A261,36,26)</f>
        <v/>
      </c>
      <c r="F261" s="7" t="str">
        <f t="shared" ref="F261:F324" si="35">MID(A261,16,20)</f>
        <v/>
      </c>
      <c r="G261" s="7" t="str">
        <f t="shared" ref="G261:G324" si="36">IF(LEN(A261)=89, MID(A261, 89, 1), "N/A")</f>
        <v>N/A</v>
      </c>
      <c r="H261" s="28" t="e">
        <f>(IFERROR(VLOOKUP(MID($A261,9,1),'DO NOT DELETE THIS SHEET'!$A$1:$B$32,2,0),VLOOKUP(VALUE(MID($A261,9,1)),'DO NOT DELETE THIS SHEET'!$A$1:$B$32,2,0))*32^6)+(IFERROR(VLOOKUP(MID($A261, 10, 1),'DO NOT DELETE THIS SHEET'!$A$1:$B$32,2,0),VLOOKUP(VALUE(MID($A261, 10, 1)),'DO NOT DELETE THIS SHEET'!$A$1:$B$32,2,0))*32^5)+(IFERROR(VLOOKUP(MID($A261, 11, 1),'DO NOT DELETE THIS SHEET'!$A$1:$B$32,2,0),VLOOKUP(VALUE(MID($A261, 11, 1)),'DO NOT DELETE THIS SHEET'!$A$1:$B$32,2,0))*32^4)+(IFERROR(VLOOKUP(MID($A261, 12, 1),'DO NOT DELETE THIS SHEET'!$A$1:$B$32,2,0),VLOOKUP(VALUE(MID($A261, 12, 1)),'DO NOT DELETE THIS SHEET'!$A$1:$B$32,2,0))*32^3)+(IFERROR(VLOOKUP(MID($A261, 13, 1),'DO NOT DELETE THIS SHEET'!$A$1:$B$32,2,0),VLOOKUP(VALUE(MID($A261, 13, 1)),'DO NOT DELETE THIS SHEET'!$A$1:$B$32,2,0))*32^2)+(IFERROR(VLOOKUP(MID($A261, 14, 1),'DO NOT DELETE THIS SHEET'!$A$1:$B$32,2,0),VLOOKUP(VALUE(MID($A261, 14, 1)),'DO NOT DELETE THIS SHEET'!$A$1:$B$32,2,0))*32)+(IFERROR(VLOOKUP(MID($A261, 15, 1),'DO NOT DELETE THIS SHEET'!$A$1:$B$32,2,0),VLOOKUP(VALUE(MID($A261, 15, 1)),'DO NOT DELETE THIS SHEET'!$A$1:$B$32,2,0)))</f>
        <v>#VALUE!</v>
      </c>
      <c r="I261" s="7" t="str">
        <f t="shared" ref="I261:I324" si="37">MID(A261,70,6)</f>
        <v/>
      </c>
      <c r="J261" s="15">
        <f>IF(K261="USMC",DATE(YEAR(DATE(1000,1,1)+(IF(IFERROR(VALUE(MID(MID(A261,84,4),1,1)),MID(MID(A261,84,4),1,1))=0,0,IFERROR(VLOOKUP(VALUE(MID(MID(A261,84,4),1,1)),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0)*POWER(32,0)))-1))-1900,MONTH(DATE(1000,1,1)+(IF(IFERROR(VALUE(MID(MID(A261,84,4),1,1)),MID(MID(A261,84,4),1,1))=0,0,IFERROR(VLOOKUP(VALUE(MID(MID(A261,84,4),1,1)),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0)*POWER(32,0)))-1)),DAY(DATE(1000,1,1)+(IF(IFERROR(VALUE(MID(MID(A261,84,4),1,1)),MID(MID(A261,84,4),1,1))=0,0,IFERROR(VLOOKUP(VALUE(MID(MID(A261,84,4),1,1)),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0)*POWER(32,0)))-1))),DATE(2999,1,1))</f>
        <v>401404</v>
      </c>
      <c r="K261" s="28" t="str">
        <f t="shared" ref="K261:K324" si="38">IF(MID(A261,67,1)="A","USA",IF(MID(A261,67,1)="C","USCG",IF(MID(A261,67,1)="D","DOD",IF(MID(A261,67,1)="F","USAF",IF(MID(A261,67,1)="H","USPHS",IF(MID(A261,67,1)="M","USMC",IF(MID(A261,67,1)="N","USN",IF(MID(A261,67,1)="O","NOAA",IF(MID(A261,67,1)="1","Foreign Army",IF(MID(A261,67,1)="2","Foreign Marine Corps",IF(MID(A261,67,1)="3","Foreign Air Force","Other")))))))))))</f>
        <v>Other</v>
      </c>
    </row>
    <row r="262" spans="2:11" ht="12" customHeight="1">
      <c r="B262" s="7" t="str">
        <f t="shared" si="32"/>
        <v>No Card</v>
      </c>
      <c r="C262" s="7" t="str">
        <f>IF(COUNTIF(MasterRoster!$F$5:$F$1001, H262)&gt;0, "Yes", "No")</f>
        <v>No</v>
      </c>
      <c r="D262" s="16" t="str">
        <f t="shared" ca="1" si="33"/>
        <v>Error</v>
      </c>
      <c r="E262" s="7" t="str">
        <f t="shared" si="34"/>
        <v/>
      </c>
      <c r="F262" s="7" t="str">
        <f t="shared" si="35"/>
        <v/>
      </c>
      <c r="G262" s="7" t="str">
        <f t="shared" si="36"/>
        <v>N/A</v>
      </c>
      <c r="H262" s="28" t="e">
        <f>(IFERROR(VLOOKUP(MID($A262,9,1),'DO NOT DELETE THIS SHEET'!$A$1:$B$32,2,0),VLOOKUP(VALUE(MID($A262,9,1)),'DO NOT DELETE THIS SHEET'!$A$1:$B$32,2,0))*32^6)+(IFERROR(VLOOKUP(MID($A262, 10, 1),'DO NOT DELETE THIS SHEET'!$A$1:$B$32,2,0),VLOOKUP(VALUE(MID($A262, 10, 1)),'DO NOT DELETE THIS SHEET'!$A$1:$B$32,2,0))*32^5)+(IFERROR(VLOOKUP(MID($A262, 11, 1),'DO NOT DELETE THIS SHEET'!$A$1:$B$32,2,0),VLOOKUP(VALUE(MID($A262, 11, 1)),'DO NOT DELETE THIS SHEET'!$A$1:$B$32,2,0))*32^4)+(IFERROR(VLOOKUP(MID($A262, 12, 1),'DO NOT DELETE THIS SHEET'!$A$1:$B$32,2,0),VLOOKUP(VALUE(MID($A262, 12, 1)),'DO NOT DELETE THIS SHEET'!$A$1:$B$32,2,0))*32^3)+(IFERROR(VLOOKUP(MID($A262, 13, 1),'DO NOT DELETE THIS SHEET'!$A$1:$B$32,2,0),VLOOKUP(VALUE(MID($A262, 13, 1)),'DO NOT DELETE THIS SHEET'!$A$1:$B$32,2,0))*32^2)+(IFERROR(VLOOKUP(MID($A262, 14, 1),'DO NOT DELETE THIS SHEET'!$A$1:$B$32,2,0),VLOOKUP(VALUE(MID($A262, 14, 1)),'DO NOT DELETE THIS SHEET'!$A$1:$B$32,2,0))*32)+(IFERROR(VLOOKUP(MID($A262, 15, 1),'DO NOT DELETE THIS SHEET'!$A$1:$B$32,2,0),VLOOKUP(VALUE(MID($A262, 15, 1)),'DO NOT DELETE THIS SHEET'!$A$1:$B$32,2,0)))</f>
        <v>#VALUE!</v>
      </c>
      <c r="I262" s="7" t="str">
        <f t="shared" si="37"/>
        <v/>
      </c>
      <c r="J262" s="15">
        <f>IF(K262="USMC",DATE(YEAR(DATE(1000,1,1)+(IF(IFERROR(VALUE(MID(MID(A262,84,4),1,1)),MID(MID(A262,84,4),1,1))=0,0,IFERROR(VLOOKUP(VALUE(MID(MID(A262,84,4),1,1)),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0)*POWER(32,0)))-1))-1900,MONTH(DATE(1000,1,1)+(IF(IFERROR(VALUE(MID(MID(A262,84,4),1,1)),MID(MID(A262,84,4),1,1))=0,0,IFERROR(VLOOKUP(VALUE(MID(MID(A262,84,4),1,1)),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0)*POWER(32,0)))-1)),DAY(DATE(1000,1,1)+(IF(IFERROR(VALUE(MID(MID(A262,84,4),1,1)),MID(MID(A262,84,4),1,1))=0,0,IFERROR(VLOOKUP(VALUE(MID(MID(A262,84,4),1,1)),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0)*POWER(32,0)))-1))),DATE(2999,1,1))</f>
        <v>401404</v>
      </c>
      <c r="K262" s="28" t="str">
        <f t="shared" si="38"/>
        <v>Other</v>
      </c>
    </row>
    <row r="263" spans="2:11" ht="12" customHeight="1">
      <c r="B263" s="7" t="str">
        <f t="shared" si="32"/>
        <v>No Card</v>
      </c>
      <c r="C263" s="7" t="str">
        <f>IF(COUNTIF(MasterRoster!$F$5:$F$1001, H263)&gt;0, "Yes", "No")</f>
        <v>No</v>
      </c>
      <c r="D263" s="16" t="str">
        <f t="shared" ca="1" si="33"/>
        <v>Error</v>
      </c>
      <c r="E263" s="7" t="str">
        <f t="shared" si="34"/>
        <v/>
      </c>
      <c r="F263" s="7" t="str">
        <f t="shared" si="35"/>
        <v/>
      </c>
      <c r="G263" s="7" t="str">
        <f t="shared" si="36"/>
        <v>N/A</v>
      </c>
      <c r="H263" s="28" t="e">
        <f>(IFERROR(VLOOKUP(MID($A263,9,1),'DO NOT DELETE THIS SHEET'!$A$1:$B$32,2,0),VLOOKUP(VALUE(MID($A263,9,1)),'DO NOT DELETE THIS SHEET'!$A$1:$B$32,2,0))*32^6)+(IFERROR(VLOOKUP(MID($A263, 10, 1),'DO NOT DELETE THIS SHEET'!$A$1:$B$32,2,0),VLOOKUP(VALUE(MID($A263, 10, 1)),'DO NOT DELETE THIS SHEET'!$A$1:$B$32,2,0))*32^5)+(IFERROR(VLOOKUP(MID($A263, 11, 1),'DO NOT DELETE THIS SHEET'!$A$1:$B$32,2,0),VLOOKUP(VALUE(MID($A263, 11, 1)),'DO NOT DELETE THIS SHEET'!$A$1:$B$32,2,0))*32^4)+(IFERROR(VLOOKUP(MID($A263, 12, 1),'DO NOT DELETE THIS SHEET'!$A$1:$B$32,2,0),VLOOKUP(VALUE(MID($A263, 12, 1)),'DO NOT DELETE THIS SHEET'!$A$1:$B$32,2,0))*32^3)+(IFERROR(VLOOKUP(MID($A263, 13, 1),'DO NOT DELETE THIS SHEET'!$A$1:$B$32,2,0),VLOOKUP(VALUE(MID($A263, 13, 1)),'DO NOT DELETE THIS SHEET'!$A$1:$B$32,2,0))*32^2)+(IFERROR(VLOOKUP(MID($A263, 14, 1),'DO NOT DELETE THIS SHEET'!$A$1:$B$32,2,0),VLOOKUP(VALUE(MID($A263, 14, 1)),'DO NOT DELETE THIS SHEET'!$A$1:$B$32,2,0))*32)+(IFERROR(VLOOKUP(MID($A263, 15, 1),'DO NOT DELETE THIS SHEET'!$A$1:$B$32,2,0),VLOOKUP(VALUE(MID($A263, 15, 1)),'DO NOT DELETE THIS SHEET'!$A$1:$B$32,2,0)))</f>
        <v>#VALUE!</v>
      </c>
      <c r="I263" s="7" t="str">
        <f t="shared" si="37"/>
        <v/>
      </c>
      <c r="J263" s="15">
        <f>IF(K263="USMC",DATE(YEAR(DATE(1000,1,1)+(IF(IFERROR(VALUE(MID(MID(A263,84,4),1,1)),MID(MID(A263,84,4),1,1))=0,0,IFERROR(VLOOKUP(VALUE(MID(MID(A263,84,4),1,1)),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0)*POWER(32,0)))-1))-1900,MONTH(DATE(1000,1,1)+(IF(IFERROR(VALUE(MID(MID(A263,84,4),1,1)),MID(MID(A263,84,4),1,1))=0,0,IFERROR(VLOOKUP(VALUE(MID(MID(A263,84,4),1,1)),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0)*POWER(32,0)))-1)),DAY(DATE(1000,1,1)+(IF(IFERROR(VALUE(MID(MID(A263,84,4),1,1)),MID(MID(A263,84,4),1,1))=0,0,IFERROR(VLOOKUP(VALUE(MID(MID(A263,84,4),1,1)),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0)*POWER(32,0)))-1))),DATE(2999,1,1))</f>
        <v>401404</v>
      </c>
      <c r="K263" s="28" t="str">
        <f t="shared" si="38"/>
        <v>Other</v>
      </c>
    </row>
    <row r="264" spans="2:11" ht="12" customHeight="1">
      <c r="B264" s="7" t="str">
        <f t="shared" si="32"/>
        <v>No Card</v>
      </c>
      <c r="C264" s="7" t="str">
        <f>IF(COUNTIF(MasterRoster!$F$5:$F$1001, H264)&gt;0, "Yes", "No")</f>
        <v>No</v>
      </c>
      <c r="D264" s="16" t="str">
        <f t="shared" ca="1" si="33"/>
        <v>Error</v>
      </c>
      <c r="E264" s="7" t="str">
        <f t="shared" si="34"/>
        <v/>
      </c>
      <c r="F264" s="7" t="str">
        <f t="shared" si="35"/>
        <v/>
      </c>
      <c r="G264" s="7" t="str">
        <f t="shared" si="36"/>
        <v>N/A</v>
      </c>
      <c r="H264" s="28" t="e">
        <f>(IFERROR(VLOOKUP(MID($A264,9,1),'DO NOT DELETE THIS SHEET'!$A$1:$B$32,2,0),VLOOKUP(VALUE(MID($A264,9,1)),'DO NOT DELETE THIS SHEET'!$A$1:$B$32,2,0))*32^6)+(IFERROR(VLOOKUP(MID($A264, 10, 1),'DO NOT DELETE THIS SHEET'!$A$1:$B$32,2,0),VLOOKUP(VALUE(MID($A264, 10, 1)),'DO NOT DELETE THIS SHEET'!$A$1:$B$32,2,0))*32^5)+(IFERROR(VLOOKUP(MID($A264, 11, 1),'DO NOT DELETE THIS SHEET'!$A$1:$B$32,2,0),VLOOKUP(VALUE(MID($A264, 11, 1)),'DO NOT DELETE THIS SHEET'!$A$1:$B$32,2,0))*32^4)+(IFERROR(VLOOKUP(MID($A264, 12, 1),'DO NOT DELETE THIS SHEET'!$A$1:$B$32,2,0),VLOOKUP(VALUE(MID($A264, 12, 1)),'DO NOT DELETE THIS SHEET'!$A$1:$B$32,2,0))*32^3)+(IFERROR(VLOOKUP(MID($A264, 13, 1),'DO NOT DELETE THIS SHEET'!$A$1:$B$32,2,0),VLOOKUP(VALUE(MID($A264, 13, 1)),'DO NOT DELETE THIS SHEET'!$A$1:$B$32,2,0))*32^2)+(IFERROR(VLOOKUP(MID($A264, 14, 1),'DO NOT DELETE THIS SHEET'!$A$1:$B$32,2,0),VLOOKUP(VALUE(MID($A264, 14, 1)),'DO NOT DELETE THIS SHEET'!$A$1:$B$32,2,0))*32)+(IFERROR(VLOOKUP(MID($A264, 15, 1),'DO NOT DELETE THIS SHEET'!$A$1:$B$32,2,0),VLOOKUP(VALUE(MID($A264, 15, 1)),'DO NOT DELETE THIS SHEET'!$A$1:$B$32,2,0)))</f>
        <v>#VALUE!</v>
      </c>
      <c r="I264" s="7" t="str">
        <f t="shared" si="37"/>
        <v/>
      </c>
      <c r="J264" s="15">
        <f>IF(K264="USMC",DATE(YEAR(DATE(1000,1,1)+(IF(IFERROR(VALUE(MID(MID(A264,84,4),1,1)),MID(MID(A264,84,4),1,1))=0,0,IFERROR(VLOOKUP(VALUE(MID(MID(A264,84,4),1,1)),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0)*POWER(32,0)))-1))-1900,MONTH(DATE(1000,1,1)+(IF(IFERROR(VALUE(MID(MID(A264,84,4),1,1)),MID(MID(A264,84,4),1,1))=0,0,IFERROR(VLOOKUP(VALUE(MID(MID(A264,84,4),1,1)),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0)*POWER(32,0)))-1)),DAY(DATE(1000,1,1)+(IF(IFERROR(VALUE(MID(MID(A264,84,4),1,1)),MID(MID(A264,84,4),1,1))=0,0,IFERROR(VLOOKUP(VALUE(MID(MID(A264,84,4),1,1)),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0)*POWER(32,0)))-1))),DATE(2999,1,1))</f>
        <v>401404</v>
      </c>
      <c r="K264" s="28" t="str">
        <f t="shared" si="38"/>
        <v>Other</v>
      </c>
    </row>
    <row r="265" spans="2:11" ht="12" customHeight="1">
      <c r="B265" s="7" t="str">
        <f t="shared" si="32"/>
        <v>No Card</v>
      </c>
      <c r="C265" s="7" t="str">
        <f>IF(COUNTIF(MasterRoster!$F$5:$F$1001, H265)&gt;0, "Yes", "No")</f>
        <v>No</v>
      </c>
      <c r="D265" s="16" t="str">
        <f t="shared" ca="1" si="33"/>
        <v>Error</v>
      </c>
      <c r="E265" s="7" t="str">
        <f t="shared" si="34"/>
        <v/>
      </c>
      <c r="F265" s="7" t="str">
        <f t="shared" si="35"/>
        <v/>
      </c>
      <c r="G265" s="7" t="str">
        <f t="shared" si="36"/>
        <v>N/A</v>
      </c>
      <c r="H265" s="28" t="e">
        <f>(IFERROR(VLOOKUP(MID($A265,9,1),'DO NOT DELETE THIS SHEET'!$A$1:$B$32,2,0),VLOOKUP(VALUE(MID($A265,9,1)),'DO NOT DELETE THIS SHEET'!$A$1:$B$32,2,0))*32^6)+(IFERROR(VLOOKUP(MID($A265, 10, 1),'DO NOT DELETE THIS SHEET'!$A$1:$B$32,2,0),VLOOKUP(VALUE(MID($A265, 10, 1)),'DO NOT DELETE THIS SHEET'!$A$1:$B$32,2,0))*32^5)+(IFERROR(VLOOKUP(MID($A265, 11, 1),'DO NOT DELETE THIS SHEET'!$A$1:$B$32,2,0),VLOOKUP(VALUE(MID($A265, 11, 1)),'DO NOT DELETE THIS SHEET'!$A$1:$B$32,2,0))*32^4)+(IFERROR(VLOOKUP(MID($A265, 12, 1),'DO NOT DELETE THIS SHEET'!$A$1:$B$32,2,0),VLOOKUP(VALUE(MID($A265, 12, 1)),'DO NOT DELETE THIS SHEET'!$A$1:$B$32,2,0))*32^3)+(IFERROR(VLOOKUP(MID($A265, 13, 1),'DO NOT DELETE THIS SHEET'!$A$1:$B$32,2,0),VLOOKUP(VALUE(MID($A265, 13, 1)),'DO NOT DELETE THIS SHEET'!$A$1:$B$32,2,0))*32^2)+(IFERROR(VLOOKUP(MID($A265, 14, 1),'DO NOT DELETE THIS SHEET'!$A$1:$B$32,2,0),VLOOKUP(VALUE(MID($A265, 14, 1)),'DO NOT DELETE THIS SHEET'!$A$1:$B$32,2,0))*32)+(IFERROR(VLOOKUP(MID($A265, 15, 1),'DO NOT DELETE THIS SHEET'!$A$1:$B$32,2,0),VLOOKUP(VALUE(MID($A265, 15, 1)),'DO NOT DELETE THIS SHEET'!$A$1:$B$32,2,0)))</f>
        <v>#VALUE!</v>
      </c>
      <c r="I265" s="7" t="str">
        <f t="shared" si="37"/>
        <v/>
      </c>
      <c r="J265" s="15">
        <f>IF(K265="USMC",DATE(YEAR(DATE(1000,1,1)+(IF(IFERROR(VALUE(MID(MID(A265,84,4),1,1)),MID(MID(A265,84,4),1,1))=0,0,IFERROR(VLOOKUP(VALUE(MID(MID(A265,84,4),1,1)),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0)*POWER(32,0)))-1))-1900,MONTH(DATE(1000,1,1)+(IF(IFERROR(VALUE(MID(MID(A265,84,4),1,1)),MID(MID(A265,84,4),1,1))=0,0,IFERROR(VLOOKUP(VALUE(MID(MID(A265,84,4),1,1)),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0)*POWER(32,0)))-1)),DAY(DATE(1000,1,1)+(IF(IFERROR(VALUE(MID(MID(A265,84,4),1,1)),MID(MID(A265,84,4),1,1))=0,0,IFERROR(VLOOKUP(VALUE(MID(MID(A265,84,4),1,1)),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0)*POWER(32,0)))-1))),DATE(2999,1,1))</f>
        <v>401404</v>
      </c>
      <c r="K265" s="28" t="str">
        <f t="shared" si="38"/>
        <v>Other</v>
      </c>
    </row>
    <row r="266" spans="2:11" ht="12" customHeight="1">
      <c r="B266" s="7" t="str">
        <f t="shared" si="32"/>
        <v>No Card</v>
      </c>
      <c r="C266" s="7" t="str">
        <f>IF(COUNTIF(MasterRoster!$F$5:$F$1001, H266)&gt;0, "Yes", "No")</f>
        <v>No</v>
      </c>
      <c r="D266" s="16" t="str">
        <f t="shared" ca="1" si="33"/>
        <v>Error</v>
      </c>
      <c r="E266" s="7" t="str">
        <f t="shared" si="34"/>
        <v/>
      </c>
      <c r="F266" s="7" t="str">
        <f t="shared" si="35"/>
        <v/>
      </c>
      <c r="G266" s="7" t="str">
        <f t="shared" si="36"/>
        <v>N/A</v>
      </c>
      <c r="H266" s="28" t="e">
        <f>(IFERROR(VLOOKUP(MID($A266,9,1),'DO NOT DELETE THIS SHEET'!$A$1:$B$32,2,0),VLOOKUP(VALUE(MID($A266,9,1)),'DO NOT DELETE THIS SHEET'!$A$1:$B$32,2,0))*32^6)+(IFERROR(VLOOKUP(MID($A266, 10, 1),'DO NOT DELETE THIS SHEET'!$A$1:$B$32,2,0),VLOOKUP(VALUE(MID($A266, 10, 1)),'DO NOT DELETE THIS SHEET'!$A$1:$B$32,2,0))*32^5)+(IFERROR(VLOOKUP(MID($A266, 11, 1),'DO NOT DELETE THIS SHEET'!$A$1:$B$32,2,0),VLOOKUP(VALUE(MID($A266, 11, 1)),'DO NOT DELETE THIS SHEET'!$A$1:$B$32,2,0))*32^4)+(IFERROR(VLOOKUP(MID($A266, 12, 1),'DO NOT DELETE THIS SHEET'!$A$1:$B$32,2,0),VLOOKUP(VALUE(MID($A266, 12, 1)),'DO NOT DELETE THIS SHEET'!$A$1:$B$32,2,0))*32^3)+(IFERROR(VLOOKUP(MID($A266, 13, 1),'DO NOT DELETE THIS SHEET'!$A$1:$B$32,2,0),VLOOKUP(VALUE(MID($A266, 13, 1)),'DO NOT DELETE THIS SHEET'!$A$1:$B$32,2,0))*32^2)+(IFERROR(VLOOKUP(MID($A266, 14, 1),'DO NOT DELETE THIS SHEET'!$A$1:$B$32,2,0),VLOOKUP(VALUE(MID($A266, 14, 1)),'DO NOT DELETE THIS SHEET'!$A$1:$B$32,2,0))*32)+(IFERROR(VLOOKUP(MID($A266, 15, 1),'DO NOT DELETE THIS SHEET'!$A$1:$B$32,2,0),VLOOKUP(VALUE(MID($A266, 15, 1)),'DO NOT DELETE THIS SHEET'!$A$1:$B$32,2,0)))</f>
        <v>#VALUE!</v>
      </c>
      <c r="I266" s="7" t="str">
        <f t="shared" si="37"/>
        <v/>
      </c>
      <c r="J266" s="15">
        <f>IF(K266="USMC",DATE(YEAR(DATE(1000,1,1)+(IF(IFERROR(VALUE(MID(MID(A266,84,4),1,1)),MID(MID(A266,84,4),1,1))=0,0,IFERROR(VLOOKUP(VALUE(MID(MID(A266,84,4),1,1)),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0)*POWER(32,0)))-1))-1900,MONTH(DATE(1000,1,1)+(IF(IFERROR(VALUE(MID(MID(A266,84,4),1,1)),MID(MID(A266,84,4),1,1))=0,0,IFERROR(VLOOKUP(VALUE(MID(MID(A266,84,4),1,1)),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0)*POWER(32,0)))-1)),DAY(DATE(1000,1,1)+(IF(IFERROR(VALUE(MID(MID(A266,84,4),1,1)),MID(MID(A266,84,4),1,1))=0,0,IFERROR(VLOOKUP(VALUE(MID(MID(A266,84,4),1,1)),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0)*POWER(32,0)))-1))),DATE(2999,1,1))</f>
        <v>401404</v>
      </c>
      <c r="K266" s="28" t="str">
        <f t="shared" si="38"/>
        <v>Other</v>
      </c>
    </row>
    <row r="267" spans="2:11" ht="12" customHeight="1">
      <c r="B267" s="7" t="str">
        <f t="shared" si="32"/>
        <v>No Card</v>
      </c>
      <c r="C267" s="7" t="str">
        <f>IF(COUNTIF(MasterRoster!$F$5:$F$1001, H267)&gt;0, "Yes", "No")</f>
        <v>No</v>
      </c>
      <c r="D267" s="16" t="str">
        <f t="shared" ca="1" si="33"/>
        <v>Error</v>
      </c>
      <c r="E267" s="7" t="str">
        <f t="shared" si="34"/>
        <v/>
      </c>
      <c r="F267" s="7" t="str">
        <f t="shared" si="35"/>
        <v/>
      </c>
      <c r="G267" s="7" t="str">
        <f t="shared" si="36"/>
        <v>N/A</v>
      </c>
      <c r="H267" s="28" t="e">
        <f>(IFERROR(VLOOKUP(MID($A267,9,1),'DO NOT DELETE THIS SHEET'!$A$1:$B$32,2,0),VLOOKUP(VALUE(MID($A267,9,1)),'DO NOT DELETE THIS SHEET'!$A$1:$B$32,2,0))*32^6)+(IFERROR(VLOOKUP(MID($A267, 10, 1),'DO NOT DELETE THIS SHEET'!$A$1:$B$32,2,0),VLOOKUP(VALUE(MID($A267, 10, 1)),'DO NOT DELETE THIS SHEET'!$A$1:$B$32,2,0))*32^5)+(IFERROR(VLOOKUP(MID($A267, 11, 1),'DO NOT DELETE THIS SHEET'!$A$1:$B$32,2,0),VLOOKUP(VALUE(MID($A267, 11, 1)),'DO NOT DELETE THIS SHEET'!$A$1:$B$32,2,0))*32^4)+(IFERROR(VLOOKUP(MID($A267, 12, 1),'DO NOT DELETE THIS SHEET'!$A$1:$B$32,2,0),VLOOKUP(VALUE(MID($A267, 12, 1)),'DO NOT DELETE THIS SHEET'!$A$1:$B$32,2,0))*32^3)+(IFERROR(VLOOKUP(MID($A267, 13, 1),'DO NOT DELETE THIS SHEET'!$A$1:$B$32,2,0),VLOOKUP(VALUE(MID($A267, 13, 1)),'DO NOT DELETE THIS SHEET'!$A$1:$B$32,2,0))*32^2)+(IFERROR(VLOOKUP(MID($A267, 14, 1),'DO NOT DELETE THIS SHEET'!$A$1:$B$32,2,0),VLOOKUP(VALUE(MID($A267, 14, 1)),'DO NOT DELETE THIS SHEET'!$A$1:$B$32,2,0))*32)+(IFERROR(VLOOKUP(MID($A267, 15, 1),'DO NOT DELETE THIS SHEET'!$A$1:$B$32,2,0),VLOOKUP(VALUE(MID($A267, 15, 1)),'DO NOT DELETE THIS SHEET'!$A$1:$B$32,2,0)))</f>
        <v>#VALUE!</v>
      </c>
      <c r="I267" s="7" t="str">
        <f t="shared" si="37"/>
        <v/>
      </c>
      <c r="J267" s="15">
        <f>IF(K267="USMC",DATE(YEAR(DATE(1000,1,1)+(IF(IFERROR(VALUE(MID(MID(A267,84,4),1,1)),MID(MID(A267,84,4),1,1))=0,0,IFERROR(VLOOKUP(VALUE(MID(MID(A267,84,4),1,1)),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0)*POWER(32,0)))-1))-1900,MONTH(DATE(1000,1,1)+(IF(IFERROR(VALUE(MID(MID(A267,84,4),1,1)),MID(MID(A267,84,4),1,1))=0,0,IFERROR(VLOOKUP(VALUE(MID(MID(A267,84,4),1,1)),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0)*POWER(32,0)))-1)),DAY(DATE(1000,1,1)+(IF(IFERROR(VALUE(MID(MID(A267,84,4),1,1)),MID(MID(A267,84,4),1,1))=0,0,IFERROR(VLOOKUP(VALUE(MID(MID(A267,84,4),1,1)),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0)*POWER(32,0)))-1))),DATE(2999,1,1))</f>
        <v>401404</v>
      </c>
      <c r="K267" s="28" t="str">
        <f t="shared" si="38"/>
        <v>Other</v>
      </c>
    </row>
    <row r="268" spans="2:11" ht="12" customHeight="1">
      <c r="B268" s="7" t="str">
        <f t="shared" si="32"/>
        <v>No Card</v>
      </c>
      <c r="C268" s="7" t="str">
        <f>IF(COUNTIF(MasterRoster!$F$5:$F$1001, H268)&gt;0, "Yes", "No")</f>
        <v>No</v>
      </c>
      <c r="D268" s="16" t="str">
        <f t="shared" ca="1" si="33"/>
        <v>Error</v>
      </c>
      <c r="E268" s="7" t="str">
        <f t="shared" si="34"/>
        <v/>
      </c>
      <c r="F268" s="7" t="str">
        <f t="shared" si="35"/>
        <v/>
      </c>
      <c r="G268" s="7" t="str">
        <f t="shared" si="36"/>
        <v>N/A</v>
      </c>
      <c r="H268" s="28" t="e">
        <f>(IFERROR(VLOOKUP(MID($A268,9,1),'DO NOT DELETE THIS SHEET'!$A$1:$B$32,2,0),VLOOKUP(VALUE(MID($A268,9,1)),'DO NOT DELETE THIS SHEET'!$A$1:$B$32,2,0))*32^6)+(IFERROR(VLOOKUP(MID($A268, 10, 1),'DO NOT DELETE THIS SHEET'!$A$1:$B$32,2,0),VLOOKUP(VALUE(MID($A268, 10, 1)),'DO NOT DELETE THIS SHEET'!$A$1:$B$32,2,0))*32^5)+(IFERROR(VLOOKUP(MID($A268, 11, 1),'DO NOT DELETE THIS SHEET'!$A$1:$B$32,2,0),VLOOKUP(VALUE(MID($A268, 11, 1)),'DO NOT DELETE THIS SHEET'!$A$1:$B$32,2,0))*32^4)+(IFERROR(VLOOKUP(MID($A268, 12, 1),'DO NOT DELETE THIS SHEET'!$A$1:$B$32,2,0),VLOOKUP(VALUE(MID($A268, 12, 1)),'DO NOT DELETE THIS SHEET'!$A$1:$B$32,2,0))*32^3)+(IFERROR(VLOOKUP(MID($A268, 13, 1),'DO NOT DELETE THIS SHEET'!$A$1:$B$32,2,0),VLOOKUP(VALUE(MID($A268, 13, 1)),'DO NOT DELETE THIS SHEET'!$A$1:$B$32,2,0))*32^2)+(IFERROR(VLOOKUP(MID($A268, 14, 1),'DO NOT DELETE THIS SHEET'!$A$1:$B$32,2,0),VLOOKUP(VALUE(MID($A268, 14, 1)),'DO NOT DELETE THIS SHEET'!$A$1:$B$32,2,0))*32)+(IFERROR(VLOOKUP(MID($A268, 15, 1),'DO NOT DELETE THIS SHEET'!$A$1:$B$32,2,0),VLOOKUP(VALUE(MID($A268, 15, 1)),'DO NOT DELETE THIS SHEET'!$A$1:$B$32,2,0)))</f>
        <v>#VALUE!</v>
      </c>
      <c r="I268" s="7" t="str">
        <f t="shared" si="37"/>
        <v/>
      </c>
      <c r="J268" s="15">
        <f>IF(K268="USMC",DATE(YEAR(DATE(1000,1,1)+(IF(IFERROR(VALUE(MID(MID(A268,84,4),1,1)),MID(MID(A268,84,4),1,1))=0,0,IFERROR(VLOOKUP(VALUE(MID(MID(A268,84,4),1,1)),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0)*POWER(32,0)))-1))-1900,MONTH(DATE(1000,1,1)+(IF(IFERROR(VALUE(MID(MID(A268,84,4),1,1)),MID(MID(A268,84,4),1,1))=0,0,IFERROR(VLOOKUP(VALUE(MID(MID(A268,84,4),1,1)),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0)*POWER(32,0)))-1)),DAY(DATE(1000,1,1)+(IF(IFERROR(VALUE(MID(MID(A268,84,4),1,1)),MID(MID(A268,84,4),1,1))=0,0,IFERROR(VLOOKUP(VALUE(MID(MID(A268,84,4),1,1)),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0)*POWER(32,0)))-1))),DATE(2999,1,1))</f>
        <v>401404</v>
      </c>
      <c r="K268" s="28" t="str">
        <f t="shared" si="38"/>
        <v>Other</v>
      </c>
    </row>
    <row r="269" spans="2:11" ht="12" customHeight="1">
      <c r="B269" s="7" t="str">
        <f t="shared" si="32"/>
        <v>No Card</v>
      </c>
      <c r="C269" s="7" t="str">
        <f>IF(COUNTIF(MasterRoster!$F$5:$F$1001, H269)&gt;0, "Yes", "No")</f>
        <v>No</v>
      </c>
      <c r="D269" s="16" t="str">
        <f t="shared" ca="1" si="33"/>
        <v>Error</v>
      </c>
      <c r="E269" s="7" t="str">
        <f t="shared" si="34"/>
        <v/>
      </c>
      <c r="F269" s="7" t="str">
        <f t="shared" si="35"/>
        <v/>
      </c>
      <c r="G269" s="7" t="str">
        <f t="shared" si="36"/>
        <v>N/A</v>
      </c>
      <c r="H269" s="28" t="e">
        <f>(IFERROR(VLOOKUP(MID($A269,9,1),'DO NOT DELETE THIS SHEET'!$A$1:$B$32,2,0),VLOOKUP(VALUE(MID($A269,9,1)),'DO NOT DELETE THIS SHEET'!$A$1:$B$32,2,0))*32^6)+(IFERROR(VLOOKUP(MID($A269, 10, 1),'DO NOT DELETE THIS SHEET'!$A$1:$B$32,2,0),VLOOKUP(VALUE(MID($A269, 10, 1)),'DO NOT DELETE THIS SHEET'!$A$1:$B$32,2,0))*32^5)+(IFERROR(VLOOKUP(MID($A269, 11, 1),'DO NOT DELETE THIS SHEET'!$A$1:$B$32,2,0),VLOOKUP(VALUE(MID($A269, 11, 1)),'DO NOT DELETE THIS SHEET'!$A$1:$B$32,2,0))*32^4)+(IFERROR(VLOOKUP(MID($A269, 12, 1),'DO NOT DELETE THIS SHEET'!$A$1:$B$32,2,0),VLOOKUP(VALUE(MID($A269, 12, 1)),'DO NOT DELETE THIS SHEET'!$A$1:$B$32,2,0))*32^3)+(IFERROR(VLOOKUP(MID($A269, 13, 1),'DO NOT DELETE THIS SHEET'!$A$1:$B$32,2,0),VLOOKUP(VALUE(MID($A269, 13, 1)),'DO NOT DELETE THIS SHEET'!$A$1:$B$32,2,0))*32^2)+(IFERROR(VLOOKUP(MID($A269, 14, 1),'DO NOT DELETE THIS SHEET'!$A$1:$B$32,2,0),VLOOKUP(VALUE(MID($A269, 14, 1)),'DO NOT DELETE THIS SHEET'!$A$1:$B$32,2,0))*32)+(IFERROR(VLOOKUP(MID($A269, 15, 1),'DO NOT DELETE THIS SHEET'!$A$1:$B$32,2,0),VLOOKUP(VALUE(MID($A269, 15, 1)),'DO NOT DELETE THIS SHEET'!$A$1:$B$32,2,0)))</f>
        <v>#VALUE!</v>
      </c>
      <c r="I269" s="7" t="str">
        <f t="shared" si="37"/>
        <v/>
      </c>
      <c r="J269" s="15">
        <f>IF(K269="USMC",DATE(YEAR(DATE(1000,1,1)+(IF(IFERROR(VALUE(MID(MID(A269,84,4),1,1)),MID(MID(A269,84,4),1,1))=0,0,IFERROR(VLOOKUP(VALUE(MID(MID(A269,84,4),1,1)),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0)*POWER(32,0)))-1))-1900,MONTH(DATE(1000,1,1)+(IF(IFERROR(VALUE(MID(MID(A269,84,4),1,1)),MID(MID(A269,84,4),1,1))=0,0,IFERROR(VLOOKUP(VALUE(MID(MID(A269,84,4),1,1)),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0)*POWER(32,0)))-1)),DAY(DATE(1000,1,1)+(IF(IFERROR(VALUE(MID(MID(A269,84,4),1,1)),MID(MID(A269,84,4),1,1))=0,0,IFERROR(VLOOKUP(VALUE(MID(MID(A269,84,4),1,1)),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0)*POWER(32,0)))-1))),DATE(2999,1,1))</f>
        <v>401404</v>
      </c>
      <c r="K269" s="28" t="str">
        <f t="shared" si="38"/>
        <v>Other</v>
      </c>
    </row>
    <row r="270" spans="2:11" ht="12" customHeight="1">
      <c r="B270" s="7" t="str">
        <f t="shared" si="32"/>
        <v>No Card</v>
      </c>
      <c r="C270" s="7" t="str">
        <f>IF(COUNTIF(MasterRoster!$F$5:$F$1001, H270)&gt;0, "Yes", "No")</f>
        <v>No</v>
      </c>
      <c r="D270" s="16" t="str">
        <f t="shared" ca="1" si="33"/>
        <v>Error</v>
      </c>
      <c r="E270" s="7" t="str">
        <f t="shared" si="34"/>
        <v/>
      </c>
      <c r="F270" s="7" t="str">
        <f t="shared" si="35"/>
        <v/>
      </c>
      <c r="G270" s="7" t="str">
        <f t="shared" si="36"/>
        <v>N/A</v>
      </c>
      <c r="H270" s="28" t="e">
        <f>(IFERROR(VLOOKUP(MID($A270,9,1),'DO NOT DELETE THIS SHEET'!$A$1:$B$32,2,0),VLOOKUP(VALUE(MID($A270,9,1)),'DO NOT DELETE THIS SHEET'!$A$1:$B$32,2,0))*32^6)+(IFERROR(VLOOKUP(MID($A270, 10, 1),'DO NOT DELETE THIS SHEET'!$A$1:$B$32,2,0),VLOOKUP(VALUE(MID($A270, 10, 1)),'DO NOT DELETE THIS SHEET'!$A$1:$B$32,2,0))*32^5)+(IFERROR(VLOOKUP(MID($A270, 11, 1),'DO NOT DELETE THIS SHEET'!$A$1:$B$32,2,0),VLOOKUP(VALUE(MID($A270, 11, 1)),'DO NOT DELETE THIS SHEET'!$A$1:$B$32,2,0))*32^4)+(IFERROR(VLOOKUP(MID($A270, 12, 1),'DO NOT DELETE THIS SHEET'!$A$1:$B$32,2,0),VLOOKUP(VALUE(MID($A270, 12, 1)),'DO NOT DELETE THIS SHEET'!$A$1:$B$32,2,0))*32^3)+(IFERROR(VLOOKUP(MID($A270, 13, 1),'DO NOT DELETE THIS SHEET'!$A$1:$B$32,2,0),VLOOKUP(VALUE(MID($A270, 13, 1)),'DO NOT DELETE THIS SHEET'!$A$1:$B$32,2,0))*32^2)+(IFERROR(VLOOKUP(MID($A270, 14, 1),'DO NOT DELETE THIS SHEET'!$A$1:$B$32,2,0),VLOOKUP(VALUE(MID($A270, 14, 1)),'DO NOT DELETE THIS SHEET'!$A$1:$B$32,2,0))*32)+(IFERROR(VLOOKUP(MID($A270, 15, 1),'DO NOT DELETE THIS SHEET'!$A$1:$B$32,2,0),VLOOKUP(VALUE(MID($A270, 15, 1)),'DO NOT DELETE THIS SHEET'!$A$1:$B$32,2,0)))</f>
        <v>#VALUE!</v>
      </c>
      <c r="I270" s="7" t="str">
        <f t="shared" si="37"/>
        <v/>
      </c>
      <c r="J270" s="15">
        <f>IF(K270="USMC",DATE(YEAR(DATE(1000,1,1)+(IF(IFERROR(VALUE(MID(MID(A270,84,4),1,1)),MID(MID(A270,84,4),1,1))=0,0,IFERROR(VLOOKUP(VALUE(MID(MID(A270,84,4),1,1)),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0)*POWER(32,0)))-1))-1900,MONTH(DATE(1000,1,1)+(IF(IFERROR(VALUE(MID(MID(A270,84,4),1,1)),MID(MID(A270,84,4),1,1))=0,0,IFERROR(VLOOKUP(VALUE(MID(MID(A270,84,4),1,1)),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0)*POWER(32,0)))-1)),DAY(DATE(1000,1,1)+(IF(IFERROR(VALUE(MID(MID(A270,84,4),1,1)),MID(MID(A270,84,4),1,1))=0,0,IFERROR(VLOOKUP(VALUE(MID(MID(A270,84,4),1,1)),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0)*POWER(32,0)))-1))),DATE(2999,1,1))</f>
        <v>401404</v>
      </c>
      <c r="K270" s="28" t="str">
        <f t="shared" si="38"/>
        <v>Other</v>
      </c>
    </row>
    <row r="271" spans="2:11" ht="12" customHeight="1">
      <c r="B271" s="7" t="str">
        <f t="shared" si="32"/>
        <v>No Card</v>
      </c>
      <c r="C271" s="7" t="str">
        <f>IF(COUNTIF(MasterRoster!$F$5:$F$1001, H271)&gt;0, "Yes", "No")</f>
        <v>No</v>
      </c>
      <c r="D271" s="16" t="str">
        <f t="shared" ca="1" si="33"/>
        <v>Error</v>
      </c>
      <c r="E271" s="7" t="str">
        <f t="shared" si="34"/>
        <v/>
      </c>
      <c r="F271" s="7" t="str">
        <f t="shared" si="35"/>
        <v/>
      </c>
      <c r="G271" s="7" t="str">
        <f t="shared" si="36"/>
        <v>N/A</v>
      </c>
      <c r="H271" s="28" t="e">
        <f>(IFERROR(VLOOKUP(MID($A271,9,1),'DO NOT DELETE THIS SHEET'!$A$1:$B$32,2,0),VLOOKUP(VALUE(MID($A271,9,1)),'DO NOT DELETE THIS SHEET'!$A$1:$B$32,2,0))*32^6)+(IFERROR(VLOOKUP(MID($A271, 10, 1),'DO NOT DELETE THIS SHEET'!$A$1:$B$32,2,0),VLOOKUP(VALUE(MID($A271, 10, 1)),'DO NOT DELETE THIS SHEET'!$A$1:$B$32,2,0))*32^5)+(IFERROR(VLOOKUP(MID($A271, 11, 1),'DO NOT DELETE THIS SHEET'!$A$1:$B$32,2,0),VLOOKUP(VALUE(MID($A271, 11, 1)),'DO NOT DELETE THIS SHEET'!$A$1:$B$32,2,0))*32^4)+(IFERROR(VLOOKUP(MID($A271, 12, 1),'DO NOT DELETE THIS SHEET'!$A$1:$B$32,2,0),VLOOKUP(VALUE(MID($A271, 12, 1)),'DO NOT DELETE THIS SHEET'!$A$1:$B$32,2,0))*32^3)+(IFERROR(VLOOKUP(MID($A271, 13, 1),'DO NOT DELETE THIS SHEET'!$A$1:$B$32,2,0),VLOOKUP(VALUE(MID($A271, 13, 1)),'DO NOT DELETE THIS SHEET'!$A$1:$B$32,2,0))*32^2)+(IFERROR(VLOOKUP(MID($A271, 14, 1),'DO NOT DELETE THIS SHEET'!$A$1:$B$32,2,0),VLOOKUP(VALUE(MID($A271, 14, 1)),'DO NOT DELETE THIS SHEET'!$A$1:$B$32,2,0))*32)+(IFERROR(VLOOKUP(MID($A271, 15, 1),'DO NOT DELETE THIS SHEET'!$A$1:$B$32,2,0),VLOOKUP(VALUE(MID($A271, 15, 1)),'DO NOT DELETE THIS SHEET'!$A$1:$B$32,2,0)))</f>
        <v>#VALUE!</v>
      </c>
      <c r="I271" s="7" t="str">
        <f t="shared" si="37"/>
        <v/>
      </c>
      <c r="J271" s="15">
        <f>IF(K271="USMC",DATE(YEAR(DATE(1000,1,1)+(IF(IFERROR(VALUE(MID(MID(A271,84,4),1,1)),MID(MID(A271,84,4),1,1))=0,0,IFERROR(VLOOKUP(VALUE(MID(MID(A271,84,4),1,1)),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0)*POWER(32,0)))-1))-1900,MONTH(DATE(1000,1,1)+(IF(IFERROR(VALUE(MID(MID(A271,84,4),1,1)),MID(MID(A271,84,4),1,1))=0,0,IFERROR(VLOOKUP(VALUE(MID(MID(A271,84,4),1,1)),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0)*POWER(32,0)))-1)),DAY(DATE(1000,1,1)+(IF(IFERROR(VALUE(MID(MID(A271,84,4),1,1)),MID(MID(A271,84,4),1,1))=0,0,IFERROR(VLOOKUP(VALUE(MID(MID(A271,84,4),1,1)),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0)*POWER(32,0)))-1))),DATE(2999,1,1))</f>
        <v>401404</v>
      </c>
      <c r="K271" s="28" t="str">
        <f t="shared" si="38"/>
        <v>Other</v>
      </c>
    </row>
    <row r="272" spans="2:11" ht="12" customHeight="1">
      <c r="B272" s="7" t="str">
        <f t="shared" si="32"/>
        <v>No Card</v>
      </c>
      <c r="C272" s="7" t="str">
        <f>IF(COUNTIF(MasterRoster!$F$5:$F$1001, H272)&gt;0, "Yes", "No")</f>
        <v>No</v>
      </c>
      <c r="D272" s="16" t="str">
        <f t="shared" ca="1" si="33"/>
        <v>Error</v>
      </c>
      <c r="E272" s="7" t="str">
        <f t="shared" si="34"/>
        <v/>
      </c>
      <c r="F272" s="7" t="str">
        <f t="shared" si="35"/>
        <v/>
      </c>
      <c r="G272" s="7" t="str">
        <f t="shared" si="36"/>
        <v>N/A</v>
      </c>
      <c r="H272" s="28" t="e">
        <f>(IFERROR(VLOOKUP(MID($A272,9,1),'DO NOT DELETE THIS SHEET'!$A$1:$B$32,2,0),VLOOKUP(VALUE(MID($A272,9,1)),'DO NOT DELETE THIS SHEET'!$A$1:$B$32,2,0))*32^6)+(IFERROR(VLOOKUP(MID($A272, 10, 1),'DO NOT DELETE THIS SHEET'!$A$1:$B$32,2,0),VLOOKUP(VALUE(MID($A272, 10, 1)),'DO NOT DELETE THIS SHEET'!$A$1:$B$32,2,0))*32^5)+(IFERROR(VLOOKUP(MID($A272, 11, 1),'DO NOT DELETE THIS SHEET'!$A$1:$B$32,2,0),VLOOKUP(VALUE(MID($A272, 11, 1)),'DO NOT DELETE THIS SHEET'!$A$1:$B$32,2,0))*32^4)+(IFERROR(VLOOKUP(MID($A272, 12, 1),'DO NOT DELETE THIS SHEET'!$A$1:$B$32,2,0),VLOOKUP(VALUE(MID($A272, 12, 1)),'DO NOT DELETE THIS SHEET'!$A$1:$B$32,2,0))*32^3)+(IFERROR(VLOOKUP(MID($A272, 13, 1),'DO NOT DELETE THIS SHEET'!$A$1:$B$32,2,0),VLOOKUP(VALUE(MID($A272, 13, 1)),'DO NOT DELETE THIS SHEET'!$A$1:$B$32,2,0))*32^2)+(IFERROR(VLOOKUP(MID($A272, 14, 1),'DO NOT DELETE THIS SHEET'!$A$1:$B$32,2,0),VLOOKUP(VALUE(MID($A272, 14, 1)),'DO NOT DELETE THIS SHEET'!$A$1:$B$32,2,0))*32)+(IFERROR(VLOOKUP(MID($A272, 15, 1),'DO NOT DELETE THIS SHEET'!$A$1:$B$32,2,0),VLOOKUP(VALUE(MID($A272, 15, 1)),'DO NOT DELETE THIS SHEET'!$A$1:$B$32,2,0)))</f>
        <v>#VALUE!</v>
      </c>
      <c r="I272" s="7" t="str">
        <f t="shared" si="37"/>
        <v/>
      </c>
      <c r="J272" s="15">
        <f>IF(K272="USMC",DATE(YEAR(DATE(1000,1,1)+(IF(IFERROR(VALUE(MID(MID(A272,84,4),1,1)),MID(MID(A272,84,4),1,1))=0,0,IFERROR(VLOOKUP(VALUE(MID(MID(A272,84,4),1,1)),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0)*POWER(32,0)))-1))-1900,MONTH(DATE(1000,1,1)+(IF(IFERROR(VALUE(MID(MID(A272,84,4),1,1)),MID(MID(A272,84,4),1,1))=0,0,IFERROR(VLOOKUP(VALUE(MID(MID(A272,84,4),1,1)),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0)*POWER(32,0)))-1)),DAY(DATE(1000,1,1)+(IF(IFERROR(VALUE(MID(MID(A272,84,4),1,1)),MID(MID(A272,84,4),1,1))=0,0,IFERROR(VLOOKUP(VALUE(MID(MID(A272,84,4),1,1)),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0)*POWER(32,0)))-1))),DATE(2999,1,1))</f>
        <v>401404</v>
      </c>
      <c r="K272" s="28" t="str">
        <f t="shared" si="38"/>
        <v>Other</v>
      </c>
    </row>
    <row r="273" spans="2:11" ht="12" customHeight="1">
      <c r="B273" s="7" t="str">
        <f t="shared" si="32"/>
        <v>No Card</v>
      </c>
      <c r="C273" s="7" t="str">
        <f>IF(COUNTIF(MasterRoster!$F$5:$F$1001, H273)&gt;0, "Yes", "No")</f>
        <v>No</v>
      </c>
      <c r="D273" s="16" t="str">
        <f t="shared" ca="1" si="33"/>
        <v>Error</v>
      </c>
      <c r="E273" s="7" t="str">
        <f t="shared" si="34"/>
        <v/>
      </c>
      <c r="F273" s="7" t="str">
        <f t="shared" si="35"/>
        <v/>
      </c>
      <c r="G273" s="7" t="str">
        <f t="shared" si="36"/>
        <v>N/A</v>
      </c>
      <c r="H273" s="28" t="e">
        <f>(IFERROR(VLOOKUP(MID($A273,9,1),'DO NOT DELETE THIS SHEET'!$A$1:$B$32,2,0),VLOOKUP(VALUE(MID($A273,9,1)),'DO NOT DELETE THIS SHEET'!$A$1:$B$32,2,0))*32^6)+(IFERROR(VLOOKUP(MID($A273, 10, 1),'DO NOT DELETE THIS SHEET'!$A$1:$B$32,2,0),VLOOKUP(VALUE(MID($A273, 10, 1)),'DO NOT DELETE THIS SHEET'!$A$1:$B$32,2,0))*32^5)+(IFERROR(VLOOKUP(MID($A273, 11, 1),'DO NOT DELETE THIS SHEET'!$A$1:$B$32,2,0),VLOOKUP(VALUE(MID($A273, 11, 1)),'DO NOT DELETE THIS SHEET'!$A$1:$B$32,2,0))*32^4)+(IFERROR(VLOOKUP(MID($A273, 12, 1),'DO NOT DELETE THIS SHEET'!$A$1:$B$32,2,0),VLOOKUP(VALUE(MID($A273, 12, 1)),'DO NOT DELETE THIS SHEET'!$A$1:$B$32,2,0))*32^3)+(IFERROR(VLOOKUP(MID($A273, 13, 1),'DO NOT DELETE THIS SHEET'!$A$1:$B$32,2,0),VLOOKUP(VALUE(MID($A273, 13, 1)),'DO NOT DELETE THIS SHEET'!$A$1:$B$32,2,0))*32^2)+(IFERROR(VLOOKUP(MID($A273, 14, 1),'DO NOT DELETE THIS SHEET'!$A$1:$B$32,2,0),VLOOKUP(VALUE(MID($A273, 14, 1)),'DO NOT DELETE THIS SHEET'!$A$1:$B$32,2,0))*32)+(IFERROR(VLOOKUP(MID($A273, 15, 1),'DO NOT DELETE THIS SHEET'!$A$1:$B$32,2,0),VLOOKUP(VALUE(MID($A273, 15, 1)),'DO NOT DELETE THIS SHEET'!$A$1:$B$32,2,0)))</f>
        <v>#VALUE!</v>
      </c>
      <c r="I273" s="7" t="str">
        <f t="shared" si="37"/>
        <v/>
      </c>
      <c r="J273" s="15">
        <f>IF(K273="USMC",DATE(YEAR(DATE(1000,1,1)+(IF(IFERROR(VALUE(MID(MID(A273,84,4),1,1)),MID(MID(A273,84,4),1,1))=0,0,IFERROR(VLOOKUP(VALUE(MID(MID(A273,84,4),1,1)),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0)*POWER(32,0)))-1))-1900,MONTH(DATE(1000,1,1)+(IF(IFERROR(VALUE(MID(MID(A273,84,4),1,1)),MID(MID(A273,84,4),1,1))=0,0,IFERROR(VLOOKUP(VALUE(MID(MID(A273,84,4),1,1)),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0)*POWER(32,0)))-1)),DAY(DATE(1000,1,1)+(IF(IFERROR(VALUE(MID(MID(A273,84,4),1,1)),MID(MID(A273,84,4),1,1))=0,0,IFERROR(VLOOKUP(VALUE(MID(MID(A273,84,4),1,1)),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0)*POWER(32,0)))-1))),DATE(2999,1,1))</f>
        <v>401404</v>
      </c>
      <c r="K273" s="28" t="str">
        <f t="shared" si="38"/>
        <v>Other</v>
      </c>
    </row>
    <row r="274" spans="2:11" ht="12" customHeight="1">
      <c r="B274" s="7" t="str">
        <f t="shared" si="32"/>
        <v>No Card</v>
      </c>
      <c r="C274" s="7" t="str">
        <f>IF(COUNTIF(MasterRoster!$F$5:$F$1001, H274)&gt;0, "Yes", "No")</f>
        <v>No</v>
      </c>
      <c r="D274" s="16" t="str">
        <f t="shared" ca="1" si="33"/>
        <v>Error</v>
      </c>
      <c r="E274" s="7" t="str">
        <f t="shared" si="34"/>
        <v/>
      </c>
      <c r="F274" s="7" t="str">
        <f t="shared" si="35"/>
        <v/>
      </c>
      <c r="G274" s="7" t="str">
        <f t="shared" si="36"/>
        <v>N/A</v>
      </c>
      <c r="H274" s="28" t="e">
        <f>(IFERROR(VLOOKUP(MID($A274,9,1),'DO NOT DELETE THIS SHEET'!$A$1:$B$32,2,0),VLOOKUP(VALUE(MID($A274,9,1)),'DO NOT DELETE THIS SHEET'!$A$1:$B$32,2,0))*32^6)+(IFERROR(VLOOKUP(MID($A274, 10, 1),'DO NOT DELETE THIS SHEET'!$A$1:$B$32,2,0),VLOOKUP(VALUE(MID($A274, 10, 1)),'DO NOT DELETE THIS SHEET'!$A$1:$B$32,2,0))*32^5)+(IFERROR(VLOOKUP(MID($A274, 11, 1),'DO NOT DELETE THIS SHEET'!$A$1:$B$32,2,0),VLOOKUP(VALUE(MID($A274, 11, 1)),'DO NOT DELETE THIS SHEET'!$A$1:$B$32,2,0))*32^4)+(IFERROR(VLOOKUP(MID($A274, 12, 1),'DO NOT DELETE THIS SHEET'!$A$1:$B$32,2,0),VLOOKUP(VALUE(MID($A274, 12, 1)),'DO NOT DELETE THIS SHEET'!$A$1:$B$32,2,0))*32^3)+(IFERROR(VLOOKUP(MID($A274, 13, 1),'DO NOT DELETE THIS SHEET'!$A$1:$B$32,2,0),VLOOKUP(VALUE(MID($A274, 13, 1)),'DO NOT DELETE THIS SHEET'!$A$1:$B$32,2,0))*32^2)+(IFERROR(VLOOKUP(MID($A274, 14, 1),'DO NOT DELETE THIS SHEET'!$A$1:$B$32,2,0),VLOOKUP(VALUE(MID($A274, 14, 1)),'DO NOT DELETE THIS SHEET'!$A$1:$B$32,2,0))*32)+(IFERROR(VLOOKUP(MID($A274, 15, 1),'DO NOT DELETE THIS SHEET'!$A$1:$B$32,2,0),VLOOKUP(VALUE(MID($A274, 15, 1)),'DO NOT DELETE THIS SHEET'!$A$1:$B$32,2,0)))</f>
        <v>#VALUE!</v>
      </c>
      <c r="I274" s="7" t="str">
        <f t="shared" si="37"/>
        <v/>
      </c>
      <c r="J274" s="15">
        <f>IF(K274="USMC",DATE(YEAR(DATE(1000,1,1)+(IF(IFERROR(VALUE(MID(MID(A274,84,4),1,1)),MID(MID(A274,84,4),1,1))=0,0,IFERROR(VLOOKUP(VALUE(MID(MID(A274,84,4),1,1)),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0)*POWER(32,0)))-1))-1900,MONTH(DATE(1000,1,1)+(IF(IFERROR(VALUE(MID(MID(A274,84,4),1,1)),MID(MID(A274,84,4),1,1))=0,0,IFERROR(VLOOKUP(VALUE(MID(MID(A274,84,4),1,1)),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0)*POWER(32,0)))-1)),DAY(DATE(1000,1,1)+(IF(IFERROR(VALUE(MID(MID(A274,84,4),1,1)),MID(MID(A274,84,4),1,1))=0,0,IFERROR(VLOOKUP(VALUE(MID(MID(A274,84,4),1,1)),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0)*POWER(32,0)))-1))),DATE(2999,1,1))</f>
        <v>401404</v>
      </c>
      <c r="K274" s="28" t="str">
        <f t="shared" si="38"/>
        <v>Other</v>
      </c>
    </row>
    <row r="275" spans="2:11" ht="12" customHeight="1">
      <c r="B275" s="7" t="str">
        <f t="shared" si="32"/>
        <v>No Card</v>
      </c>
      <c r="C275" s="7" t="str">
        <f>IF(COUNTIF(MasterRoster!$F$5:$F$1001, H275)&gt;0, "Yes", "No")</f>
        <v>No</v>
      </c>
      <c r="D275" s="16" t="str">
        <f t="shared" ca="1" si="33"/>
        <v>Error</v>
      </c>
      <c r="E275" s="7" t="str">
        <f t="shared" si="34"/>
        <v/>
      </c>
      <c r="F275" s="7" t="str">
        <f t="shared" si="35"/>
        <v/>
      </c>
      <c r="G275" s="7" t="str">
        <f t="shared" si="36"/>
        <v>N/A</v>
      </c>
      <c r="H275" s="28" t="e">
        <f>(IFERROR(VLOOKUP(MID($A275,9,1),'DO NOT DELETE THIS SHEET'!$A$1:$B$32,2,0),VLOOKUP(VALUE(MID($A275,9,1)),'DO NOT DELETE THIS SHEET'!$A$1:$B$32,2,0))*32^6)+(IFERROR(VLOOKUP(MID($A275, 10, 1),'DO NOT DELETE THIS SHEET'!$A$1:$B$32,2,0),VLOOKUP(VALUE(MID($A275, 10, 1)),'DO NOT DELETE THIS SHEET'!$A$1:$B$32,2,0))*32^5)+(IFERROR(VLOOKUP(MID($A275, 11, 1),'DO NOT DELETE THIS SHEET'!$A$1:$B$32,2,0),VLOOKUP(VALUE(MID($A275, 11, 1)),'DO NOT DELETE THIS SHEET'!$A$1:$B$32,2,0))*32^4)+(IFERROR(VLOOKUP(MID($A275, 12, 1),'DO NOT DELETE THIS SHEET'!$A$1:$B$32,2,0),VLOOKUP(VALUE(MID($A275, 12, 1)),'DO NOT DELETE THIS SHEET'!$A$1:$B$32,2,0))*32^3)+(IFERROR(VLOOKUP(MID($A275, 13, 1),'DO NOT DELETE THIS SHEET'!$A$1:$B$32,2,0),VLOOKUP(VALUE(MID($A275, 13, 1)),'DO NOT DELETE THIS SHEET'!$A$1:$B$32,2,0))*32^2)+(IFERROR(VLOOKUP(MID($A275, 14, 1),'DO NOT DELETE THIS SHEET'!$A$1:$B$32,2,0),VLOOKUP(VALUE(MID($A275, 14, 1)),'DO NOT DELETE THIS SHEET'!$A$1:$B$32,2,0))*32)+(IFERROR(VLOOKUP(MID($A275, 15, 1),'DO NOT DELETE THIS SHEET'!$A$1:$B$32,2,0),VLOOKUP(VALUE(MID($A275, 15, 1)),'DO NOT DELETE THIS SHEET'!$A$1:$B$32,2,0)))</f>
        <v>#VALUE!</v>
      </c>
      <c r="I275" s="7" t="str">
        <f t="shared" si="37"/>
        <v/>
      </c>
      <c r="J275" s="15">
        <f>IF(K275="USMC",DATE(YEAR(DATE(1000,1,1)+(IF(IFERROR(VALUE(MID(MID(A275,84,4),1,1)),MID(MID(A275,84,4),1,1))=0,0,IFERROR(VLOOKUP(VALUE(MID(MID(A275,84,4),1,1)),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0)*POWER(32,0)))-1))-1900,MONTH(DATE(1000,1,1)+(IF(IFERROR(VALUE(MID(MID(A275,84,4),1,1)),MID(MID(A275,84,4),1,1))=0,0,IFERROR(VLOOKUP(VALUE(MID(MID(A275,84,4),1,1)),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0)*POWER(32,0)))-1)),DAY(DATE(1000,1,1)+(IF(IFERROR(VALUE(MID(MID(A275,84,4),1,1)),MID(MID(A275,84,4),1,1))=0,0,IFERROR(VLOOKUP(VALUE(MID(MID(A275,84,4),1,1)),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0)*POWER(32,0)))-1))),DATE(2999,1,1))</f>
        <v>401404</v>
      </c>
      <c r="K275" s="28" t="str">
        <f t="shared" si="38"/>
        <v>Other</v>
      </c>
    </row>
    <row r="276" spans="2:11" ht="12" customHeight="1">
      <c r="B276" s="7" t="str">
        <f t="shared" si="32"/>
        <v>No Card</v>
      </c>
      <c r="C276" s="7" t="str">
        <f>IF(COUNTIF(MasterRoster!$F$5:$F$1001, H276)&gt;0, "Yes", "No")</f>
        <v>No</v>
      </c>
      <c r="D276" s="16" t="str">
        <f t="shared" ca="1" si="33"/>
        <v>Error</v>
      </c>
      <c r="E276" s="7" t="str">
        <f t="shared" si="34"/>
        <v/>
      </c>
      <c r="F276" s="7" t="str">
        <f t="shared" si="35"/>
        <v/>
      </c>
      <c r="G276" s="7" t="str">
        <f t="shared" si="36"/>
        <v>N/A</v>
      </c>
      <c r="H276" s="28" t="e">
        <f>(IFERROR(VLOOKUP(MID($A276,9,1),'DO NOT DELETE THIS SHEET'!$A$1:$B$32,2,0),VLOOKUP(VALUE(MID($A276,9,1)),'DO NOT DELETE THIS SHEET'!$A$1:$B$32,2,0))*32^6)+(IFERROR(VLOOKUP(MID($A276, 10, 1),'DO NOT DELETE THIS SHEET'!$A$1:$B$32,2,0),VLOOKUP(VALUE(MID($A276, 10, 1)),'DO NOT DELETE THIS SHEET'!$A$1:$B$32,2,0))*32^5)+(IFERROR(VLOOKUP(MID($A276, 11, 1),'DO NOT DELETE THIS SHEET'!$A$1:$B$32,2,0),VLOOKUP(VALUE(MID($A276, 11, 1)),'DO NOT DELETE THIS SHEET'!$A$1:$B$32,2,0))*32^4)+(IFERROR(VLOOKUP(MID($A276, 12, 1),'DO NOT DELETE THIS SHEET'!$A$1:$B$32,2,0),VLOOKUP(VALUE(MID($A276, 12, 1)),'DO NOT DELETE THIS SHEET'!$A$1:$B$32,2,0))*32^3)+(IFERROR(VLOOKUP(MID($A276, 13, 1),'DO NOT DELETE THIS SHEET'!$A$1:$B$32,2,0),VLOOKUP(VALUE(MID($A276, 13, 1)),'DO NOT DELETE THIS SHEET'!$A$1:$B$32,2,0))*32^2)+(IFERROR(VLOOKUP(MID($A276, 14, 1),'DO NOT DELETE THIS SHEET'!$A$1:$B$32,2,0),VLOOKUP(VALUE(MID($A276, 14, 1)),'DO NOT DELETE THIS SHEET'!$A$1:$B$32,2,0))*32)+(IFERROR(VLOOKUP(MID($A276, 15, 1),'DO NOT DELETE THIS SHEET'!$A$1:$B$32,2,0),VLOOKUP(VALUE(MID($A276, 15, 1)),'DO NOT DELETE THIS SHEET'!$A$1:$B$32,2,0)))</f>
        <v>#VALUE!</v>
      </c>
      <c r="I276" s="7" t="str">
        <f t="shared" si="37"/>
        <v/>
      </c>
      <c r="J276" s="15">
        <f>IF(K276="USMC",DATE(YEAR(DATE(1000,1,1)+(IF(IFERROR(VALUE(MID(MID(A276,84,4),1,1)),MID(MID(A276,84,4),1,1))=0,0,IFERROR(VLOOKUP(VALUE(MID(MID(A276,84,4),1,1)),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0)*POWER(32,0)))-1))-1900,MONTH(DATE(1000,1,1)+(IF(IFERROR(VALUE(MID(MID(A276,84,4),1,1)),MID(MID(A276,84,4),1,1))=0,0,IFERROR(VLOOKUP(VALUE(MID(MID(A276,84,4),1,1)),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0)*POWER(32,0)))-1)),DAY(DATE(1000,1,1)+(IF(IFERROR(VALUE(MID(MID(A276,84,4),1,1)),MID(MID(A276,84,4),1,1))=0,0,IFERROR(VLOOKUP(VALUE(MID(MID(A276,84,4),1,1)),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0)*POWER(32,0)))-1))),DATE(2999,1,1))</f>
        <v>401404</v>
      </c>
      <c r="K276" s="28" t="str">
        <f t="shared" si="38"/>
        <v>Other</v>
      </c>
    </row>
    <row r="277" spans="2:11" ht="12" customHeight="1">
      <c r="B277" s="7" t="str">
        <f t="shared" si="32"/>
        <v>No Card</v>
      </c>
      <c r="C277" s="7" t="str">
        <f>IF(COUNTIF(MasterRoster!$F$5:$F$1001, H277)&gt;0, "Yes", "No")</f>
        <v>No</v>
      </c>
      <c r="D277" s="16" t="str">
        <f t="shared" ca="1" si="33"/>
        <v>Error</v>
      </c>
      <c r="E277" s="7" t="str">
        <f t="shared" si="34"/>
        <v/>
      </c>
      <c r="F277" s="7" t="str">
        <f t="shared" si="35"/>
        <v/>
      </c>
      <c r="G277" s="7" t="str">
        <f t="shared" si="36"/>
        <v>N/A</v>
      </c>
      <c r="H277" s="28" t="e">
        <f>(IFERROR(VLOOKUP(MID($A277,9,1),'DO NOT DELETE THIS SHEET'!$A$1:$B$32,2,0),VLOOKUP(VALUE(MID($A277,9,1)),'DO NOT DELETE THIS SHEET'!$A$1:$B$32,2,0))*32^6)+(IFERROR(VLOOKUP(MID($A277, 10, 1),'DO NOT DELETE THIS SHEET'!$A$1:$B$32,2,0),VLOOKUP(VALUE(MID($A277, 10, 1)),'DO NOT DELETE THIS SHEET'!$A$1:$B$32,2,0))*32^5)+(IFERROR(VLOOKUP(MID($A277, 11, 1),'DO NOT DELETE THIS SHEET'!$A$1:$B$32,2,0),VLOOKUP(VALUE(MID($A277, 11, 1)),'DO NOT DELETE THIS SHEET'!$A$1:$B$32,2,0))*32^4)+(IFERROR(VLOOKUP(MID($A277, 12, 1),'DO NOT DELETE THIS SHEET'!$A$1:$B$32,2,0),VLOOKUP(VALUE(MID($A277, 12, 1)),'DO NOT DELETE THIS SHEET'!$A$1:$B$32,2,0))*32^3)+(IFERROR(VLOOKUP(MID($A277, 13, 1),'DO NOT DELETE THIS SHEET'!$A$1:$B$32,2,0),VLOOKUP(VALUE(MID($A277, 13, 1)),'DO NOT DELETE THIS SHEET'!$A$1:$B$32,2,0))*32^2)+(IFERROR(VLOOKUP(MID($A277, 14, 1),'DO NOT DELETE THIS SHEET'!$A$1:$B$32,2,0),VLOOKUP(VALUE(MID($A277, 14, 1)),'DO NOT DELETE THIS SHEET'!$A$1:$B$32,2,0))*32)+(IFERROR(VLOOKUP(MID($A277, 15, 1),'DO NOT DELETE THIS SHEET'!$A$1:$B$32,2,0),VLOOKUP(VALUE(MID($A277, 15, 1)),'DO NOT DELETE THIS SHEET'!$A$1:$B$32,2,0)))</f>
        <v>#VALUE!</v>
      </c>
      <c r="I277" s="7" t="str">
        <f t="shared" si="37"/>
        <v/>
      </c>
      <c r="J277" s="15">
        <f>IF(K277="USMC",DATE(YEAR(DATE(1000,1,1)+(IF(IFERROR(VALUE(MID(MID(A277,84,4),1,1)),MID(MID(A277,84,4),1,1))=0,0,IFERROR(VLOOKUP(VALUE(MID(MID(A277,84,4),1,1)),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0)*POWER(32,0)))-1))-1900,MONTH(DATE(1000,1,1)+(IF(IFERROR(VALUE(MID(MID(A277,84,4),1,1)),MID(MID(A277,84,4),1,1))=0,0,IFERROR(VLOOKUP(VALUE(MID(MID(A277,84,4),1,1)),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0)*POWER(32,0)))-1)),DAY(DATE(1000,1,1)+(IF(IFERROR(VALUE(MID(MID(A277,84,4),1,1)),MID(MID(A277,84,4),1,1))=0,0,IFERROR(VLOOKUP(VALUE(MID(MID(A277,84,4),1,1)),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0)*POWER(32,0)))-1))),DATE(2999,1,1))</f>
        <v>401404</v>
      </c>
      <c r="K277" s="28" t="str">
        <f t="shared" si="38"/>
        <v>Other</v>
      </c>
    </row>
    <row r="278" spans="2:11" ht="12" customHeight="1">
      <c r="B278" s="7" t="str">
        <f t="shared" si="32"/>
        <v>No Card</v>
      </c>
      <c r="C278" s="7" t="str">
        <f>IF(COUNTIF(MasterRoster!$F$5:$F$1001, H278)&gt;0, "Yes", "No")</f>
        <v>No</v>
      </c>
      <c r="D278" s="16" t="str">
        <f t="shared" ca="1" si="33"/>
        <v>Error</v>
      </c>
      <c r="E278" s="7" t="str">
        <f t="shared" si="34"/>
        <v/>
      </c>
      <c r="F278" s="7" t="str">
        <f t="shared" si="35"/>
        <v/>
      </c>
      <c r="G278" s="7" t="str">
        <f t="shared" si="36"/>
        <v>N/A</v>
      </c>
      <c r="H278" s="28" t="e">
        <f>(IFERROR(VLOOKUP(MID($A278,9,1),'DO NOT DELETE THIS SHEET'!$A$1:$B$32,2,0),VLOOKUP(VALUE(MID($A278,9,1)),'DO NOT DELETE THIS SHEET'!$A$1:$B$32,2,0))*32^6)+(IFERROR(VLOOKUP(MID($A278, 10, 1),'DO NOT DELETE THIS SHEET'!$A$1:$B$32,2,0),VLOOKUP(VALUE(MID($A278, 10, 1)),'DO NOT DELETE THIS SHEET'!$A$1:$B$32,2,0))*32^5)+(IFERROR(VLOOKUP(MID($A278, 11, 1),'DO NOT DELETE THIS SHEET'!$A$1:$B$32,2,0),VLOOKUP(VALUE(MID($A278, 11, 1)),'DO NOT DELETE THIS SHEET'!$A$1:$B$32,2,0))*32^4)+(IFERROR(VLOOKUP(MID($A278, 12, 1),'DO NOT DELETE THIS SHEET'!$A$1:$B$32,2,0),VLOOKUP(VALUE(MID($A278, 12, 1)),'DO NOT DELETE THIS SHEET'!$A$1:$B$32,2,0))*32^3)+(IFERROR(VLOOKUP(MID($A278, 13, 1),'DO NOT DELETE THIS SHEET'!$A$1:$B$32,2,0),VLOOKUP(VALUE(MID($A278, 13, 1)),'DO NOT DELETE THIS SHEET'!$A$1:$B$32,2,0))*32^2)+(IFERROR(VLOOKUP(MID($A278, 14, 1),'DO NOT DELETE THIS SHEET'!$A$1:$B$32,2,0),VLOOKUP(VALUE(MID($A278, 14, 1)),'DO NOT DELETE THIS SHEET'!$A$1:$B$32,2,0))*32)+(IFERROR(VLOOKUP(MID($A278, 15, 1),'DO NOT DELETE THIS SHEET'!$A$1:$B$32,2,0),VLOOKUP(VALUE(MID($A278, 15, 1)),'DO NOT DELETE THIS SHEET'!$A$1:$B$32,2,0)))</f>
        <v>#VALUE!</v>
      </c>
      <c r="I278" s="7" t="str">
        <f t="shared" si="37"/>
        <v/>
      </c>
      <c r="J278" s="15">
        <f>IF(K278="USMC",DATE(YEAR(DATE(1000,1,1)+(IF(IFERROR(VALUE(MID(MID(A278,84,4),1,1)),MID(MID(A278,84,4),1,1))=0,0,IFERROR(VLOOKUP(VALUE(MID(MID(A278,84,4),1,1)),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0)*POWER(32,0)))-1))-1900,MONTH(DATE(1000,1,1)+(IF(IFERROR(VALUE(MID(MID(A278,84,4),1,1)),MID(MID(A278,84,4),1,1))=0,0,IFERROR(VLOOKUP(VALUE(MID(MID(A278,84,4),1,1)),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0)*POWER(32,0)))-1)),DAY(DATE(1000,1,1)+(IF(IFERROR(VALUE(MID(MID(A278,84,4),1,1)),MID(MID(A278,84,4),1,1))=0,0,IFERROR(VLOOKUP(VALUE(MID(MID(A278,84,4),1,1)),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0)*POWER(32,0)))-1))),DATE(2999,1,1))</f>
        <v>401404</v>
      </c>
      <c r="K278" s="28" t="str">
        <f t="shared" si="38"/>
        <v>Other</v>
      </c>
    </row>
    <row r="279" spans="2:11" ht="12" customHeight="1">
      <c r="B279" s="7" t="str">
        <f t="shared" si="32"/>
        <v>No Card</v>
      </c>
      <c r="C279" s="7" t="str">
        <f>IF(COUNTIF(MasterRoster!$F$5:$F$1001, H279)&gt;0, "Yes", "No")</f>
        <v>No</v>
      </c>
      <c r="D279" s="16" t="str">
        <f t="shared" ca="1" si="33"/>
        <v>Error</v>
      </c>
      <c r="E279" s="7" t="str">
        <f t="shared" si="34"/>
        <v/>
      </c>
      <c r="F279" s="7" t="str">
        <f t="shared" si="35"/>
        <v/>
      </c>
      <c r="G279" s="7" t="str">
        <f t="shared" si="36"/>
        <v>N/A</v>
      </c>
      <c r="H279" s="28" t="e">
        <f>(IFERROR(VLOOKUP(MID($A279,9,1),'DO NOT DELETE THIS SHEET'!$A$1:$B$32,2,0),VLOOKUP(VALUE(MID($A279,9,1)),'DO NOT DELETE THIS SHEET'!$A$1:$B$32,2,0))*32^6)+(IFERROR(VLOOKUP(MID($A279, 10, 1),'DO NOT DELETE THIS SHEET'!$A$1:$B$32,2,0),VLOOKUP(VALUE(MID($A279, 10, 1)),'DO NOT DELETE THIS SHEET'!$A$1:$B$32,2,0))*32^5)+(IFERROR(VLOOKUP(MID($A279, 11, 1),'DO NOT DELETE THIS SHEET'!$A$1:$B$32,2,0),VLOOKUP(VALUE(MID($A279, 11, 1)),'DO NOT DELETE THIS SHEET'!$A$1:$B$32,2,0))*32^4)+(IFERROR(VLOOKUP(MID($A279, 12, 1),'DO NOT DELETE THIS SHEET'!$A$1:$B$32,2,0),VLOOKUP(VALUE(MID($A279, 12, 1)),'DO NOT DELETE THIS SHEET'!$A$1:$B$32,2,0))*32^3)+(IFERROR(VLOOKUP(MID($A279, 13, 1),'DO NOT DELETE THIS SHEET'!$A$1:$B$32,2,0),VLOOKUP(VALUE(MID($A279, 13, 1)),'DO NOT DELETE THIS SHEET'!$A$1:$B$32,2,0))*32^2)+(IFERROR(VLOOKUP(MID($A279, 14, 1),'DO NOT DELETE THIS SHEET'!$A$1:$B$32,2,0),VLOOKUP(VALUE(MID($A279, 14, 1)),'DO NOT DELETE THIS SHEET'!$A$1:$B$32,2,0))*32)+(IFERROR(VLOOKUP(MID($A279, 15, 1),'DO NOT DELETE THIS SHEET'!$A$1:$B$32,2,0),VLOOKUP(VALUE(MID($A279, 15, 1)),'DO NOT DELETE THIS SHEET'!$A$1:$B$32,2,0)))</f>
        <v>#VALUE!</v>
      </c>
      <c r="I279" s="7" t="str">
        <f t="shared" si="37"/>
        <v/>
      </c>
      <c r="J279" s="15">
        <f>IF(K279="USMC",DATE(YEAR(DATE(1000,1,1)+(IF(IFERROR(VALUE(MID(MID(A279,84,4),1,1)),MID(MID(A279,84,4),1,1))=0,0,IFERROR(VLOOKUP(VALUE(MID(MID(A279,84,4),1,1)),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0)*POWER(32,0)))-1))-1900,MONTH(DATE(1000,1,1)+(IF(IFERROR(VALUE(MID(MID(A279,84,4),1,1)),MID(MID(A279,84,4),1,1))=0,0,IFERROR(VLOOKUP(VALUE(MID(MID(A279,84,4),1,1)),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0)*POWER(32,0)))-1)),DAY(DATE(1000,1,1)+(IF(IFERROR(VALUE(MID(MID(A279,84,4),1,1)),MID(MID(A279,84,4),1,1))=0,0,IFERROR(VLOOKUP(VALUE(MID(MID(A279,84,4),1,1)),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0)*POWER(32,0)))-1))),DATE(2999,1,1))</f>
        <v>401404</v>
      </c>
      <c r="K279" s="28" t="str">
        <f t="shared" si="38"/>
        <v>Other</v>
      </c>
    </row>
    <row r="280" spans="2:11" ht="12" customHeight="1">
      <c r="B280" s="7" t="str">
        <f t="shared" si="32"/>
        <v>No Card</v>
      </c>
      <c r="C280" s="7" t="str">
        <f>IF(COUNTIF(MasterRoster!$F$5:$F$1001, H280)&gt;0, "Yes", "No")</f>
        <v>No</v>
      </c>
      <c r="D280" s="16" t="str">
        <f t="shared" ca="1" si="33"/>
        <v>Error</v>
      </c>
      <c r="E280" s="7" t="str">
        <f t="shared" si="34"/>
        <v/>
      </c>
      <c r="F280" s="7" t="str">
        <f t="shared" si="35"/>
        <v/>
      </c>
      <c r="G280" s="7" t="str">
        <f t="shared" si="36"/>
        <v>N/A</v>
      </c>
      <c r="H280" s="28" t="e">
        <f>(IFERROR(VLOOKUP(MID($A280,9,1),'DO NOT DELETE THIS SHEET'!$A$1:$B$32,2,0),VLOOKUP(VALUE(MID($A280,9,1)),'DO NOT DELETE THIS SHEET'!$A$1:$B$32,2,0))*32^6)+(IFERROR(VLOOKUP(MID($A280, 10, 1),'DO NOT DELETE THIS SHEET'!$A$1:$B$32,2,0),VLOOKUP(VALUE(MID($A280, 10, 1)),'DO NOT DELETE THIS SHEET'!$A$1:$B$32,2,0))*32^5)+(IFERROR(VLOOKUP(MID($A280, 11, 1),'DO NOT DELETE THIS SHEET'!$A$1:$B$32,2,0),VLOOKUP(VALUE(MID($A280, 11, 1)),'DO NOT DELETE THIS SHEET'!$A$1:$B$32,2,0))*32^4)+(IFERROR(VLOOKUP(MID($A280, 12, 1),'DO NOT DELETE THIS SHEET'!$A$1:$B$32,2,0),VLOOKUP(VALUE(MID($A280, 12, 1)),'DO NOT DELETE THIS SHEET'!$A$1:$B$32,2,0))*32^3)+(IFERROR(VLOOKUP(MID($A280, 13, 1),'DO NOT DELETE THIS SHEET'!$A$1:$B$32,2,0),VLOOKUP(VALUE(MID($A280, 13, 1)),'DO NOT DELETE THIS SHEET'!$A$1:$B$32,2,0))*32^2)+(IFERROR(VLOOKUP(MID($A280, 14, 1),'DO NOT DELETE THIS SHEET'!$A$1:$B$32,2,0),VLOOKUP(VALUE(MID($A280, 14, 1)),'DO NOT DELETE THIS SHEET'!$A$1:$B$32,2,0))*32)+(IFERROR(VLOOKUP(MID($A280, 15, 1),'DO NOT DELETE THIS SHEET'!$A$1:$B$32,2,0),VLOOKUP(VALUE(MID($A280, 15, 1)),'DO NOT DELETE THIS SHEET'!$A$1:$B$32,2,0)))</f>
        <v>#VALUE!</v>
      </c>
      <c r="I280" s="7" t="str">
        <f t="shared" si="37"/>
        <v/>
      </c>
      <c r="J280" s="15">
        <f>IF(K280="USMC",DATE(YEAR(DATE(1000,1,1)+(IF(IFERROR(VALUE(MID(MID(A280,84,4),1,1)),MID(MID(A280,84,4),1,1))=0,0,IFERROR(VLOOKUP(VALUE(MID(MID(A280,84,4),1,1)),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0)*POWER(32,0)))-1))-1900,MONTH(DATE(1000,1,1)+(IF(IFERROR(VALUE(MID(MID(A280,84,4),1,1)),MID(MID(A280,84,4),1,1))=0,0,IFERROR(VLOOKUP(VALUE(MID(MID(A280,84,4),1,1)),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0)*POWER(32,0)))-1)),DAY(DATE(1000,1,1)+(IF(IFERROR(VALUE(MID(MID(A280,84,4),1,1)),MID(MID(A280,84,4),1,1))=0,0,IFERROR(VLOOKUP(VALUE(MID(MID(A280,84,4),1,1)),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0)*POWER(32,0)))-1))),DATE(2999,1,1))</f>
        <v>401404</v>
      </c>
      <c r="K280" s="28" t="str">
        <f t="shared" si="38"/>
        <v>Other</v>
      </c>
    </row>
    <row r="281" spans="2:11" ht="12" customHeight="1">
      <c r="B281" s="7" t="str">
        <f t="shared" si="32"/>
        <v>No Card</v>
      </c>
      <c r="C281" s="7" t="str">
        <f>IF(COUNTIF(MasterRoster!$F$5:$F$1001, H281)&gt;0, "Yes", "No")</f>
        <v>No</v>
      </c>
      <c r="D281" s="16" t="str">
        <f t="shared" ca="1" si="33"/>
        <v>Error</v>
      </c>
      <c r="E281" s="7" t="str">
        <f t="shared" si="34"/>
        <v/>
      </c>
      <c r="F281" s="7" t="str">
        <f t="shared" si="35"/>
        <v/>
      </c>
      <c r="G281" s="7" t="str">
        <f t="shared" si="36"/>
        <v>N/A</v>
      </c>
      <c r="H281" s="28" t="e">
        <f>(IFERROR(VLOOKUP(MID($A281,9,1),'DO NOT DELETE THIS SHEET'!$A$1:$B$32,2,0),VLOOKUP(VALUE(MID($A281,9,1)),'DO NOT DELETE THIS SHEET'!$A$1:$B$32,2,0))*32^6)+(IFERROR(VLOOKUP(MID($A281, 10, 1),'DO NOT DELETE THIS SHEET'!$A$1:$B$32,2,0),VLOOKUP(VALUE(MID($A281, 10, 1)),'DO NOT DELETE THIS SHEET'!$A$1:$B$32,2,0))*32^5)+(IFERROR(VLOOKUP(MID($A281, 11, 1),'DO NOT DELETE THIS SHEET'!$A$1:$B$32,2,0),VLOOKUP(VALUE(MID($A281, 11, 1)),'DO NOT DELETE THIS SHEET'!$A$1:$B$32,2,0))*32^4)+(IFERROR(VLOOKUP(MID($A281, 12, 1),'DO NOT DELETE THIS SHEET'!$A$1:$B$32,2,0),VLOOKUP(VALUE(MID($A281, 12, 1)),'DO NOT DELETE THIS SHEET'!$A$1:$B$32,2,0))*32^3)+(IFERROR(VLOOKUP(MID($A281, 13, 1),'DO NOT DELETE THIS SHEET'!$A$1:$B$32,2,0),VLOOKUP(VALUE(MID($A281, 13, 1)),'DO NOT DELETE THIS SHEET'!$A$1:$B$32,2,0))*32^2)+(IFERROR(VLOOKUP(MID($A281, 14, 1),'DO NOT DELETE THIS SHEET'!$A$1:$B$32,2,0),VLOOKUP(VALUE(MID($A281, 14, 1)),'DO NOT DELETE THIS SHEET'!$A$1:$B$32,2,0))*32)+(IFERROR(VLOOKUP(MID($A281, 15, 1),'DO NOT DELETE THIS SHEET'!$A$1:$B$32,2,0),VLOOKUP(VALUE(MID($A281, 15, 1)),'DO NOT DELETE THIS SHEET'!$A$1:$B$32,2,0)))</f>
        <v>#VALUE!</v>
      </c>
      <c r="I281" s="7" t="str">
        <f t="shared" si="37"/>
        <v/>
      </c>
      <c r="J281" s="15">
        <f>IF(K281="USMC",DATE(YEAR(DATE(1000,1,1)+(IF(IFERROR(VALUE(MID(MID(A281,84,4),1,1)),MID(MID(A281,84,4),1,1))=0,0,IFERROR(VLOOKUP(VALUE(MID(MID(A281,84,4),1,1)),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0)*POWER(32,0)))-1))-1900,MONTH(DATE(1000,1,1)+(IF(IFERROR(VALUE(MID(MID(A281,84,4),1,1)),MID(MID(A281,84,4),1,1))=0,0,IFERROR(VLOOKUP(VALUE(MID(MID(A281,84,4),1,1)),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0)*POWER(32,0)))-1)),DAY(DATE(1000,1,1)+(IF(IFERROR(VALUE(MID(MID(A281,84,4),1,1)),MID(MID(A281,84,4),1,1))=0,0,IFERROR(VLOOKUP(VALUE(MID(MID(A281,84,4),1,1)),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0)*POWER(32,0)))-1))),DATE(2999,1,1))</f>
        <v>401404</v>
      </c>
      <c r="K281" s="28" t="str">
        <f t="shared" si="38"/>
        <v>Other</v>
      </c>
    </row>
    <row r="282" spans="2:11" ht="12" customHeight="1">
      <c r="B282" s="7" t="str">
        <f t="shared" si="32"/>
        <v>No Card</v>
      </c>
      <c r="C282" s="7" t="str">
        <f>IF(COUNTIF(MasterRoster!$F$5:$F$1001, H282)&gt;0, "Yes", "No")</f>
        <v>No</v>
      </c>
      <c r="D282" s="16" t="str">
        <f t="shared" ca="1" si="33"/>
        <v>Error</v>
      </c>
      <c r="E282" s="7" t="str">
        <f t="shared" si="34"/>
        <v/>
      </c>
      <c r="F282" s="7" t="str">
        <f t="shared" si="35"/>
        <v/>
      </c>
      <c r="G282" s="7" t="str">
        <f t="shared" si="36"/>
        <v>N/A</v>
      </c>
      <c r="H282" s="28" t="e">
        <f>(IFERROR(VLOOKUP(MID($A282,9,1),'DO NOT DELETE THIS SHEET'!$A$1:$B$32,2,0),VLOOKUP(VALUE(MID($A282,9,1)),'DO NOT DELETE THIS SHEET'!$A$1:$B$32,2,0))*32^6)+(IFERROR(VLOOKUP(MID($A282, 10, 1),'DO NOT DELETE THIS SHEET'!$A$1:$B$32,2,0),VLOOKUP(VALUE(MID($A282, 10, 1)),'DO NOT DELETE THIS SHEET'!$A$1:$B$32,2,0))*32^5)+(IFERROR(VLOOKUP(MID($A282, 11, 1),'DO NOT DELETE THIS SHEET'!$A$1:$B$32,2,0),VLOOKUP(VALUE(MID($A282, 11, 1)),'DO NOT DELETE THIS SHEET'!$A$1:$B$32,2,0))*32^4)+(IFERROR(VLOOKUP(MID($A282, 12, 1),'DO NOT DELETE THIS SHEET'!$A$1:$B$32,2,0),VLOOKUP(VALUE(MID($A282, 12, 1)),'DO NOT DELETE THIS SHEET'!$A$1:$B$32,2,0))*32^3)+(IFERROR(VLOOKUP(MID($A282, 13, 1),'DO NOT DELETE THIS SHEET'!$A$1:$B$32,2,0),VLOOKUP(VALUE(MID($A282, 13, 1)),'DO NOT DELETE THIS SHEET'!$A$1:$B$32,2,0))*32^2)+(IFERROR(VLOOKUP(MID($A282, 14, 1),'DO NOT DELETE THIS SHEET'!$A$1:$B$32,2,0),VLOOKUP(VALUE(MID($A282, 14, 1)),'DO NOT DELETE THIS SHEET'!$A$1:$B$32,2,0))*32)+(IFERROR(VLOOKUP(MID($A282, 15, 1),'DO NOT DELETE THIS SHEET'!$A$1:$B$32,2,0),VLOOKUP(VALUE(MID($A282, 15, 1)),'DO NOT DELETE THIS SHEET'!$A$1:$B$32,2,0)))</f>
        <v>#VALUE!</v>
      </c>
      <c r="I282" s="7" t="str">
        <f t="shared" si="37"/>
        <v/>
      </c>
      <c r="J282" s="15">
        <f>IF(K282="USMC",DATE(YEAR(DATE(1000,1,1)+(IF(IFERROR(VALUE(MID(MID(A282,84,4),1,1)),MID(MID(A282,84,4),1,1))=0,0,IFERROR(VLOOKUP(VALUE(MID(MID(A282,84,4),1,1)),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0)*POWER(32,0)))-1))-1900,MONTH(DATE(1000,1,1)+(IF(IFERROR(VALUE(MID(MID(A282,84,4),1,1)),MID(MID(A282,84,4),1,1))=0,0,IFERROR(VLOOKUP(VALUE(MID(MID(A282,84,4),1,1)),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0)*POWER(32,0)))-1)),DAY(DATE(1000,1,1)+(IF(IFERROR(VALUE(MID(MID(A282,84,4),1,1)),MID(MID(A282,84,4),1,1))=0,0,IFERROR(VLOOKUP(VALUE(MID(MID(A282,84,4),1,1)),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0)*POWER(32,0)))-1))),DATE(2999,1,1))</f>
        <v>401404</v>
      </c>
      <c r="K282" s="28" t="str">
        <f t="shared" si="38"/>
        <v>Other</v>
      </c>
    </row>
    <row r="283" spans="2:11" ht="12" customHeight="1">
      <c r="B283" s="7" t="str">
        <f t="shared" si="32"/>
        <v>No Card</v>
      </c>
      <c r="C283" s="7" t="str">
        <f>IF(COUNTIF(MasterRoster!$F$5:$F$1001, H283)&gt;0, "Yes", "No")</f>
        <v>No</v>
      </c>
      <c r="D283" s="16" t="str">
        <f t="shared" ca="1" si="33"/>
        <v>Error</v>
      </c>
      <c r="E283" s="7" t="str">
        <f t="shared" si="34"/>
        <v/>
      </c>
      <c r="F283" s="7" t="str">
        <f t="shared" si="35"/>
        <v/>
      </c>
      <c r="G283" s="7" t="str">
        <f t="shared" si="36"/>
        <v>N/A</v>
      </c>
      <c r="H283" s="28" t="e">
        <f>(IFERROR(VLOOKUP(MID($A283,9,1),'DO NOT DELETE THIS SHEET'!$A$1:$B$32,2,0),VLOOKUP(VALUE(MID($A283,9,1)),'DO NOT DELETE THIS SHEET'!$A$1:$B$32,2,0))*32^6)+(IFERROR(VLOOKUP(MID($A283, 10, 1),'DO NOT DELETE THIS SHEET'!$A$1:$B$32,2,0),VLOOKUP(VALUE(MID($A283, 10, 1)),'DO NOT DELETE THIS SHEET'!$A$1:$B$32,2,0))*32^5)+(IFERROR(VLOOKUP(MID($A283, 11, 1),'DO NOT DELETE THIS SHEET'!$A$1:$B$32,2,0),VLOOKUP(VALUE(MID($A283, 11, 1)),'DO NOT DELETE THIS SHEET'!$A$1:$B$32,2,0))*32^4)+(IFERROR(VLOOKUP(MID($A283, 12, 1),'DO NOT DELETE THIS SHEET'!$A$1:$B$32,2,0),VLOOKUP(VALUE(MID($A283, 12, 1)),'DO NOT DELETE THIS SHEET'!$A$1:$B$32,2,0))*32^3)+(IFERROR(VLOOKUP(MID($A283, 13, 1),'DO NOT DELETE THIS SHEET'!$A$1:$B$32,2,0),VLOOKUP(VALUE(MID($A283, 13, 1)),'DO NOT DELETE THIS SHEET'!$A$1:$B$32,2,0))*32^2)+(IFERROR(VLOOKUP(MID($A283, 14, 1),'DO NOT DELETE THIS SHEET'!$A$1:$B$32,2,0),VLOOKUP(VALUE(MID($A283, 14, 1)),'DO NOT DELETE THIS SHEET'!$A$1:$B$32,2,0))*32)+(IFERROR(VLOOKUP(MID($A283, 15, 1),'DO NOT DELETE THIS SHEET'!$A$1:$B$32,2,0),VLOOKUP(VALUE(MID($A283, 15, 1)),'DO NOT DELETE THIS SHEET'!$A$1:$B$32,2,0)))</f>
        <v>#VALUE!</v>
      </c>
      <c r="I283" s="7" t="str">
        <f t="shared" si="37"/>
        <v/>
      </c>
      <c r="J283" s="15">
        <f>IF(K283="USMC",DATE(YEAR(DATE(1000,1,1)+(IF(IFERROR(VALUE(MID(MID(A283,84,4),1,1)),MID(MID(A283,84,4),1,1))=0,0,IFERROR(VLOOKUP(VALUE(MID(MID(A283,84,4),1,1)),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0)*POWER(32,0)))-1))-1900,MONTH(DATE(1000,1,1)+(IF(IFERROR(VALUE(MID(MID(A283,84,4),1,1)),MID(MID(A283,84,4),1,1))=0,0,IFERROR(VLOOKUP(VALUE(MID(MID(A283,84,4),1,1)),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0)*POWER(32,0)))-1)),DAY(DATE(1000,1,1)+(IF(IFERROR(VALUE(MID(MID(A283,84,4),1,1)),MID(MID(A283,84,4),1,1))=0,0,IFERROR(VLOOKUP(VALUE(MID(MID(A283,84,4),1,1)),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0)*POWER(32,0)))-1))),DATE(2999,1,1))</f>
        <v>401404</v>
      </c>
      <c r="K283" s="28" t="str">
        <f t="shared" si="38"/>
        <v>Other</v>
      </c>
    </row>
    <row r="284" spans="2:11" ht="12" customHeight="1">
      <c r="B284" s="7" t="str">
        <f t="shared" si="32"/>
        <v>No Card</v>
      </c>
      <c r="C284" s="7" t="str">
        <f>IF(COUNTIF(MasterRoster!$F$5:$F$1001, H284)&gt;0, "Yes", "No")</f>
        <v>No</v>
      </c>
      <c r="D284" s="16" t="str">
        <f t="shared" ca="1" si="33"/>
        <v>Error</v>
      </c>
      <c r="E284" s="7" t="str">
        <f t="shared" si="34"/>
        <v/>
      </c>
      <c r="F284" s="7" t="str">
        <f t="shared" si="35"/>
        <v/>
      </c>
      <c r="G284" s="7" t="str">
        <f t="shared" si="36"/>
        <v>N/A</v>
      </c>
      <c r="H284" s="28" t="e">
        <f>(IFERROR(VLOOKUP(MID($A284,9,1),'DO NOT DELETE THIS SHEET'!$A$1:$B$32,2,0),VLOOKUP(VALUE(MID($A284,9,1)),'DO NOT DELETE THIS SHEET'!$A$1:$B$32,2,0))*32^6)+(IFERROR(VLOOKUP(MID($A284, 10, 1),'DO NOT DELETE THIS SHEET'!$A$1:$B$32,2,0),VLOOKUP(VALUE(MID($A284, 10, 1)),'DO NOT DELETE THIS SHEET'!$A$1:$B$32,2,0))*32^5)+(IFERROR(VLOOKUP(MID($A284, 11, 1),'DO NOT DELETE THIS SHEET'!$A$1:$B$32,2,0),VLOOKUP(VALUE(MID($A284, 11, 1)),'DO NOT DELETE THIS SHEET'!$A$1:$B$32,2,0))*32^4)+(IFERROR(VLOOKUP(MID($A284, 12, 1),'DO NOT DELETE THIS SHEET'!$A$1:$B$32,2,0),VLOOKUP(VALUE(MID($A284, 12, 1)),'DO NOT DELETE THIS SHEET'!$A$1:$B$32,2,0))*32^3)+(IFERROR(VLOOKUP(MID($A284, 13, 1),'DO NOT DELETE THIS SHEET'!$A$1:$B$32,2,0),VLOOKUP(VALUE(MID($A284, 13, 1)),'DO NOT DELETE THIS SHEET'!$A$1:$B$32,2,0))*32^2)+(IFERROR(VLOOKUP(MID($A284, 14, 1),'DO NOT DELETE THIS SHEET'!$A$1:$B$32,2,0),VLOOKUP(VALUE(MID($A284, 14, 1)),'DO NOT DELETE THIS SHEET'!$A$1:$B$32,2,0))*32)+(IFERROR(VLOOKUP(MID($A284, 15, 1),'DO NOT DELETE THIS SHEET'!$A$1:$B$32,2,0),VLOOKUP(VALUE(MID($A284, 15, 1)),'DO NOT DELETE THIS SHEET'!$A$1:$B$32,2,0)))</f>
        <v>#VALUE!</v>
      </c>
      <c r="I284" s="7" t="str">
        <f t="shared" si="37"/>
        <v/>
      </c>
      <c r="J284" s="15">
        <f>IF(K284="USMC",DATE(YEAR(DATE(1000,1,1)+(IF(IFERROR(VALUE(MID(MID(A284,84,4),1,1)),MID(MID(A284,84,4),1,1))=0,0,IFERROR(VLOOKUP(VALUE(MID(MID(A284,84,4),1,1)),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0)*POWER(32,0)))-1))-1900,MONTH(DATE(1000,1,1)+(IF(IFERROR(VALUE(MID(MID(A284,84,4),1,1)),MID(MID(A284,84,4),1,1))=0,0,IFERROR(VLOOKUP(VALUE(MID(MID(A284,84,4),1,1)),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0)*POWER(32,0)))-1)),DAY(DATE(1000,1,1)+(IF(IFERROR(VALUE(MID(MID(A284,84,4),1,1)),MID(MID(A284,84,4),1,1))=0,0,IFERROR(VLOOKUP(VALUE(MID(MID(A284,84,4),1,1)),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0)*POWER(32,0)))-1))),DATE(2999,1,1))</f>
        <v>401404</v>
      </c>
      <c r="K284" s="28" t="str">
        <f t="shared" si="38"/>
        <v>Other</v>
      </c>
    </row>
    <row r="285" spans="2:11" ht="12" customHeight="1">
      <c r="B285" s="7" t="str">
        <f t="shared" si="32"/>
        <v>No Card</v>
      </c>
      <c r="C285" s="7" t="str">
        <f>IF(COUNTIF(MasterRoster!$F$5:$F$1001, H285)&gt;0, "Yes", "No")</f>
        <v>No</v>
      </c>
      <c r="D285" s="16" t="str">
        <f t="shared" ca="1" si="33"/>
        <v>Error</v>
      </c>
      <c r="E285" s="7" t="str">
        <f t="shared" si="34"/>
        <v/>
      </c>
      <c r="F285" s="7" t="str">
        <f t="shared" si="35"/>
        <v/>
      </c>
      <c r="G285" s="7" t="str">
        <f t="shared" si="36"/>
        <v>N/A</v>
      </c>
      <c r="H285" s="28" t="e">
        <f>(IFERROR(VLOOKUP(MID($A285,9,1),'DO NOT DELETE THIS SHEET'!$A$1:$B$32,2,0),VLOOKUP(VALUE(MID($A285,9,1)),'DO NOT DELETE THIS SHEET'!$A$1:$B$32,2,0))*32^6)+(IFERROR(VLOOKUP(MID($A285, 10, 1),'DO NOT DELETE THIS SHEET'!$A$1:$B$32,2,0),VLOOKUP(VALUE(MID($A285, 10, 1)),'DO NOT DELETE THIS SHEET'!$A$1:$B$32,2,0))*32^5)+(IFERROR(VLOOKUP(MID($A285, 11, 1),'DO NOT DELETE THIS SHEET'!$A$1:$B$32,2,0),VLOOKUP(VALUE(MID($A285, 11, 1)),'DO NOT DELETE THIS SHEET'!$A$1:$B$32,2,0))*32^4)+(IFERROR(VLOOKUP(MID($A285, 12, 1),'DO NOT DELETE THIS SHEET'!$A$1:$B$32,2,0),VLOOKUP(VALUE(MID($A285, 12, 1)),'DO NOT DELETE THIS SHEET'!$A$1:$B$32,2,0))*32^3)+(IFERROR(VLOOKUP(MID($A285, 13, 1),'DO NOT DELETE THIS SHEET'!$A$1:$B$32,2,0),VLOOKUP(VALUE(MID($A285, 13, 1)),'DO NOT DELETE THIS SHEET'!$A$1:$B$32,2,0))*32^2)+(IFERROR(VLOOKUP(MID($A285, 14, 1),'DO NOT DELETE THIS SHEET'!$A$1:$B$32,2,0),VLOOKUP(VALUE(MID($A285, 14, 1)),'DO NOT DELETE THIS SHEET'!$A$1:$B$32,2,0))*32)+(IFERROR(VLOOKUP(MID($A285, 15, 1),'DO NOT DELETE THIS SHEET'!$A$1:$B$32,2,0),VLOOKUP(VALUE(MID($A285, 15, 1)),'DO NOT DELETE THIS SHEET'!$A$1:$B$32,2,0)))</f>
        <v>#VALUE!</v>
      </c>
      <c r="I285" s="7" t="str">
        <f t="shared" si="37"/>
        <v/>
      </c>
      <c r="J285" s="15">
        <f>IF(K285="USMC",DATE(YEAR(DATE(1000,1,1)+(IF(IFERROR(VALUE(MID(MID(A285,84,4),1,1)),MID(MID(A285,84,4),1,1))=0,0,IFERROR(VLOOKUP(VALUE(MID(MID(A285,84,4),1,1)),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0)*POWER(32,0)))-1))-1900,MONTH(DATE(1000,1,1)+(IF(IFERROR(VALUE(MID(MID(A285,84,4),1,1)),MID(MID(A285,84,4),1,1))=0,0,IFERROR(VLOOKUP(VALUE(MID(MID(A285,84,4),1,1)),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0)*POWER(32,0)))-1)),DAY(DATE(1000,1,1)+(IF(IFERROR(VALUE(MID(MID(A285,84,4),1,1)),MID(MID(A285,84,4),1,1))=0,0,IFERROR(VLOOKUP(VALUE(MID(MID(A285,84,4),1,1)),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0)*POWER(32,0)))-1))),DATE(2999,1,1))</f>
        <v>401404</v>
      </c>
      <c r="K285" s="28" t="str">
        <f t="shared" si="38"/>
        <v>Other</v>
      </c>
    </row>
    <row r="286" spans="2:11" ht="12" customHeight="1">
      <c r="B286" s="7" t="str">
        <f t="shared" si="32"/>
        <v>No Card</v>
      </c>
      <c r="C286" s="7" t="str">
        <f>IF(COUNTIF(MasterRoster!$F$5:$F$1001, H286)&gt;0, "Yes", "No")</f>
        <v>No</v>
      </c>
      <c r="D286" s="16" t="str">
        <f t="shared" ca="1" si="33"/>
        <v>Error</v>
      </c>
      <c r="E286" s="7" t="str">
        <f t="shared" si="34"/>
        <v/>
      </c>
      <c r="F286" s="7" t="str">
        <f t="shared" si="35"/>
        <v/>
      </c>
      <c r="G286" s="7" t="str">
        <f t="shared" si="36"/>
        <v>N/A</v>
      </c>
      <c r="H286" s="28" t="e">
        <f>(IFERROR(VLOOKUP(MID($A286,9,1),'DO NOT DELETE THIS SHEET'!$A$1:$B$32,2,0),VLOOKUP(VALUE(MID($A286,9,1)),'DO NOT DELETE THIS SHEET'!$A$1:$B$32,2,0))*32^6)+(IFERROR(VLOOKUP(MID($A286, 10, 1),'DO NOT DELETE THIS SHEET'!$A$1:$B$32,2,0),VLOOKUP(VALUE(MID($A286, 10, 1)),'DO NOT DELETE THIS SHEET'!$A$1:$B$32,2,0))*32^5)+(IFERROR(VLOOKUP(MID($A286, 11, 1),'DO NOT DELETE THIS SHEET'!$A$1:$B$32,2,0),VLOOKUP(VALUE(MID($A286, 11, 1)),'DO NOT DELETE THIS SHEET'!$A$1:$B$32,2,0))*32^4)+(IFERROR(VLOOKUP(MID($A286, 12, 1),'DO NOT DELETE THIS SHEET'!$A$1:$B$32,2,0),VLOOKUP(VALUE(MID($A286, 12, 1)),'DO NOT DELETE THIS SHEET'!$A$1:$B$32,2,0))*32^3)+(IFERROR(VLOOKUP(MID($A286, 13, 1),'DO NOT DELETE THIS SHEET'!$A$1:$B$32,2,0),VLOOKUP(VALUE(MID($A286, 13, 1)),'DO NOT DELETE THIS SHEET'!$A$1:$B$32,2,0))*32^2)+(IFERROR(VLOOKUP(MID($A286, 14, 1),'DO NOT DELETE THIS SHEET'!$A$1:$B$32,2,0),VLOOKUP(VALUE(MID($A286, 14, 1)),'DO NOT DELETE THIS SHEET'!$A$1:$B$32,2,0))*32)+(IFERROR(VLOOKUP(MID($A286, 15, 1),'DO NOT DELETE THIS SHEET'!$A$1:$B$32,2,0),VLOOKUP(VALUE(MID($A286, 15, 1)),'DO NOT DELETE THIS SHEET'!$A$1:$B$32,2,0)))</f>
        <v>#VALUE!</v>
      </c>
      <c r="I286" s="7" t="str">
        <f t="shared" si="37"/>
        <v/>
      </c>
      <c r="J286" s="15">
        <f>IF(K286="USMC",DATE(YEAR(DATE(1000,1,1)+(IF(IFERROR(VALUE(MID(MID(A286,84,4),1,1)),MID(MID(A286,84,4),1,1))=0,0,IFERROR(VLOOKUP(VALUE(MID(MID(A286,84,4),1,1)),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0)*POWER(32,0)))-1))-1900,MONTH(DATE(1000,1,1)+(IF(IFERROR(VALUE(MID(MID(A286,84,4),1,1)),MID(MID(A286,84,4),1,1))=0,0,IFERROR(VLOOKUP(VALUE(MID(MID(A286,84,4),1,1)),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0)*POWER(32,0)))-1)),DAY(DATE(1000,1,1)+(IF(IFERROR(VALUE(MID(MID(A286,84,4),1,1)),MID(MID(A286,84,4),1,1))=0,0,IFERROR(VLOOKUP(VALUE(MID(MID(A286,84,4),1,1)),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0)*POWER(32,0)))-1))),DATE(2999,1,1))</f>
        <v>401404</v>
      </c>
      <c r="K286" s="28" t="str">
        <f t="shared" si="38"/>
        <v>Other</v>
      </c>
    </row>
    <row r="287" spans="2:11" ht="12" customHeight="1">
      <c r="B287" s="7" t="str">
        <f t="shared" si="32"/>
        <v>No Card</v>
      </c>
      <c r="C287" s="7" t="str">
        <f>IF(COUNTIF(MasterRoster!$F$5:$F$1001, H287)&gt;0, "Yes", "No")</f>
        <v>No</v>
      </c>
      <c r="D287" s="16" t="str">
        <f t="shared" ca="1" si="33"/>
        <v>Error</v>
      </c>
      <c r="E287" s="7" t="str">
        <f t="shared" si="34"/>
        <v/>
      </c>
      <c r="F287" s="7" t="str">
        <f t="shared" si="35"/>
        <v/>
      </c>
      <c r="G287" s="7" t="str">
        <f t="shared" si="36"/>
        <v>N/A</v>
      </c>
      <c r="H287" s="28" t="e">
        <f>(IFERROR(VLOOKUP(MID($A287,9,1),'DO NOT DELETE THIS SHEET'!$A$1:$B$32,2,0),VLOOKUP(VALUE(MID($A287,9,1)),'DO NOT DELETE THIS SHEET'!$A$1:$B$32,2,0))*32^6)+(IFERROR(VLOOKUP(MID($A287, 10, 1),'DO NOT DELETE THIS SHEET'!$A$1:$B$32,2,0),VLOOKUP(VALUE(MID($A287, 10, 1)),'DO NOT DELETE THIS SHEET'!$A$1:$B$32,2,0))*32^5)+(IFERROR(VLOOKUP(MID($A287, 11, 1),'DO NOT DELETE THIS SHEET'!$A$1:$B$32,2,0),VLOOKUP(VALUE(MID($A287, 11, 1)),'DO NOT DELETE THIS SHEET'!$A$1:$B$32,2,0))*32^4)+(IFERROR(VLOOKUP(MID($A287, 12, 1),'DO NOT DELETE THIS SHEET'!$A$1:$B$32,2,0),VLOOKUP(VALUE(MID($A287, 12, 1)),'DO NOT DELETE THIS SHEET'!$A$1:$B$32,2,0))*32^3)+(IFERROR(VLOOKUP(MID($A287, 13, 1),'DO NOT DELETE THIS SHEET'!$A$1:$B$32,2,0),VLOOKUP(VALUE(MID($A287, 13, 1)),'DO NOT DELETE THIS SHEET'!$A$1:$B$32,2,0))*32^2)+(IFERROR(VLOOKUP(MID($A287, 14, 1),'DO NOT DELETE THIS SHEET'!$A$1:$B$32,2,0),VLOOKUP(VALUE(MID($A287, 14, 1)),'DO NOT DELETE THIS SHEET'!$A$1:$B$32,2,0))*32)+(IFERROR(VLOOKUP(MID($A287, 15, 1),'DO NOT DELETE THIS SHEET'!$A$1:$B$32,2,0),VLOOKUP(VALUE(MID($A287, 15, 1)),'DO NOT DELETE THIS SHEET'!$A$1:$B$32,2,0)))</f>
        <v>#VALUE!</v>
      </c>
      <c r="I287" s="7" t="str">
        <f t="shared" si="37"/>
        <v/>
      </c>
      <c r="J287" s="15">
        <f>IF(K287="USMC",DATE(YEAR(DATE(1000,1,1)+(IF(IFERROR(VALUE(MID(MID(A287,84,4),1,1)),MID(MID(A287,84,4),1,1))=0,0,IFERROR(VLOOKUP(VALUE(MID(MID(A287,84,4),1,1)),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0)*POWER(32,0)))-1))-1900,MONTH(DATE(1000,1,1)+(IF(IFERROR(VALUE(MID(MID(A287,84,4),1,1)),MID(MID(A287,84,4),1,1))=0,0,IFERROR(VLOOKUP(VALUE(MID(MID(A287,84,4),1,1)),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0)*POWER(32,0)))-1)),DAY(DATE(1000,1,1)+(IF(IFERROR(VALUE(MID(MID(A287,84,4),1,1)),MID(MID(A287,84,4),1,1))=0,0,IFERROR(VLOOKUP(VALUE(MID(MID(A287,84,4),1,1)),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0)*POWER(32,0)))-1))),DATE(2999,1,1))</f>
        <v>401404</v>
      </c>
      <c r="K287" s="28" t="str">
        <f t="shared" si="38"/>
        <v>Other</v>
      </c>
    </row>
    <row r="288" spans="2:11" ht="12" customHeight="1">
      <c r="B288" s="7" t="str">
        <f t="shared" si="32"/>
        <v>No Card</v>
      </c>
      <c r="C288" s="7" t="str">
        <f>IF(COUNTIF(MasterRoster!$F$5:$F$1001, H288)&gt;0, "Yes", "No")</f>
        <v>No</v>
      </c>
      <c r="D288" s="16" t="str">
        <f t="shared" ca="1" si="33"/>
        <v>Error</v>
      </c>
      <c r="E288" s="7" t="str">
        <f t="shared" si="34"/>
        <v/>
      </c>
      <c r="F288" s="7" t="str">
        <f t="shared" si="35"/>
        <v/>
      </c>
      <c r="G288" s="7" t="str">
        <f t="shared" si="36"/>
        <v>N/A</v>
      </c>
      <c r="H288" s="28" t="e">
        <f>(IFERROR(VLOOKUP(MID($A288,9,1),'DO NOT DELETE THIS SHEET'!$A$1:$B$32,2,0),VLOOKUP(VALUE(MID($A288,9,1)),'DO NOT DELETE THIS SHEET'!$A$1:$B$32,2,0))*32^6)+(IFERROR(VLOOKUP(MID($A288, 10, 1),'DO NOT DELETE THIS SHEET'!$A$1:$B$32,2,0),VLOOKUP(VALUE(MID($A288, 10, 1)),'DO NOT DELETE THIS SHEET'!$A$1:$B$32,2,0))*32^5)+(IFERROR(VLOOKUP(MID($A288, 11, 1),'DO NOT DELETE THIS SHEET'!$A$1:$B$32,2,0),VLOOKUP(VALUE(MID($A288, 11, 1)),'DO NOT DELETE THIS SHEET'!$A$1:$B$32,2,0))*32^4)+(IFERROR(VLOOKUP(MID($A288, 12, 1),'DO NOT DELETE THIS SHEET'!$A$1:$B$32,2,0),VLOOKUP(VALUE(MID($A288, 12, 1)),'DO NOT DELETE THIS SHEET'!$A$1:$B$32,2,0))*32^3)+(IFERROR(VLOOKUP(MID($A288, 13, 1),'DO NOT DELETE THIS SHEET'!$A$1:$B$32,2,0),VLOOKUP(VALUE(MID($A288, 13, 1)),'DO NOT DELETE THIS SHEET'!$A$1:$B$32,2,0))*32^2)+(IFERROR(VLOOKUP(MID($A288, 14, 1),'DO NOT DELETE THIS SHEET'!$A$1:$B$32,2,0),VLOOKUP(VALUE(MID($A288, 14, 1)),'DO NOT DELETE THIS SHEET'!$A$1:$B$32,2,0))*32)+(IFERROR(VLOOKUP(MID($A288, 15, 1),'DO NOT DELETE THIS SHEET'!$A$1:$B$32,2,0),VLOOKUP(VALUE(MID($A288, 15, 1)),'DO NOT DELETE THIS SHEET'!$A$1:$B$32,2,0)))</f>
        <v>#VALUE!</v>
      </c>
      <c r="I288" s="7" t="str">
        <f t="shared" si="37"/>
        <v/>
      </c>
      <c r="J288" s="15">
        <f>IF(K288="USMC",DATE(YEAR(DATE(1000,1,1)+(IF(IFERROR(VALUE(MID(MID(A288,84,4),1,1)),MID(MID(A288,84,4),1,1))=0,0,IFERROR(VLOOKUP(VALUE(MID(MID(A288,84,4),1,1)),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0)*POWER(32,0)))-1))-1900,MONTH(DATE(1000,1,1)+(IF(IFERROR(VALUE(MID(MID(A288,84,4),1,1)),MID(MID(A288,84,4),1,1))=0,0,IFERROR(VLOOKUP(VALUE(MID(MID(A288,84,4),1,1)),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0)*POWER(32,0)))-1)),DAY(DATE(1000,1,1)+(IF(IFERROR(VALUE(MID(MID(A288,84,4),1,1)),MID(MID(A288,84,4),1,1))=0,0,IFERROR(VLOOKUP(VALUE(MID(MID(A288,84,4),1,1)),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0)*POWER(32,0)))-1))),DATE(2999,1,1))</f>
        <v>401404</v>
      </c>
      <c r="K288" s="28" t="str">
        <f t="shared" si="38"/>
        <v>Other</v>
      </c>
    </row>
    <row r="289" spans="2:11" ht="12" customHeight="1">
      <c r="B289" s="7" t="str">
        <f t="shared" si="32"/>
        <v>No Card</v>
      </c>
      <c r="C289" s="7" t="str">
        <f>IF(COUNTIF(MasterRoster!$F$5:$F$1001, H289)&gt;0, "Yes", "No")</f>
        <v>No</v>
      </c>
      <c r="D289" s="16" t="str">
        <f t="shared" ca="1" si="33"/>
        <v>Error</v>
      </c>
      <c r="E289" s="7" t="str">
        <f t="shared" si="34"/>
        <v/>
      </c>
      <c r="F289" s="7" t="str">
        <f t="shared" si="35"/>
        <v/>
      </c>
      <c r="G289" s="7" t="str">
        <f t="shared" si="36"/>
        <v>N/A</v>
      </c>
      <c r="H289" s="28" t="e">
        <f>(IFERROR(VLOOKUP(MID($A289,9,1),'DO NOT DELETE THIS SHEET'!$A$1:$B$32,2,0),VLOOKUP(VALUE(MID($A289,9,1)),'DO NOT DELETE THIS SHEET'!$A$1:$B$32,2,0))*32^6)+(IFERROR(VLOOKUP(MID($A289, 10, 1),'DO NOT DELETE THIS SHEET'!$A$1:$B$32,2,0),VLOOKUP(VALUE(MID($A289, 10, 1)),'DO NOT DELETE THIS SHEET'!$A$1:$B$32,2,0))*32^5)+(IFERROR(VLOOKUP(MID($A289, 11, 1),'DO NOT DELETE THIS SHEET'!$A$1:$B$32,2,0),VLOOKUP(VALUE(MID($A289, 11, 1)),'DO NOT DELETE THIS SHEET'!$A$1:$B$32,2,0))*32^4)+(IFERROR(VLOOKUP(MID($A289, 12, 1),'DO NOT DELETE THIS SHEET'!$A$1:$B$32,2,0),VLOOKUP(VALUE(MID($A289, 12, 1)),'DO NOT DELETE THIS SHEET'!$A$1:$B$32,2,0))*32^3)+(IFERROR(VLOOKUP(MID($A289, 13, 1),'DO NOT DELETE THIS SHEET'!$A$1:$B$32,2,0),VLOOKUP(VALUE(MID($A289, 13, 1)),'DO NOT DELETE THIS SHEET'!$A$1:$B$32,2,0))*32^2)+(IFERROR(VLOOKUP(MID($A289, 14, 1),'DO NOT DELETE THIS SHEET'!$A$1:$B$32,2,0),VLOOKUP(VALUE(MID($A289, 14, 1)),'DO NOT DELETE THIS SHEET'!$A$1:$B$32,2,0))*32)+(IFERROR(VLOOKUP(MID($A289, 15, 1),'DO NOT DELETE THIS SHEET'!$A$1:$B$32,2,0),VLOOKUP(VALUE(MID($A289, 15, 1)),'DO NOT DELETE THIS SHEET'!$A$1:$B$32,2,0)))</f>
        <v>#VALUE!</v>
      </c>
      <c r="I289" s="7" t="str">
        <f t="shared" si="37"/>
        <v/>
      </c>
      <c r="J289" s="15">
        <f>IF(K289="USMC",DATE(YEAR(DATE(1000,1,1)+(IF(IFERROR(VALUE(MID(MID(A289,84,4),1,1)),MID(MID(A289,84,4),1,1))=0,0,IFERROR(VLOOKUP(VALUE(MID(MID(A289,84,4),1,1)),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0)*POWER(32,0)))-1))-1900,MONTH(DATE(1000,1,1)+(IF(IFERROR(VALUE(MID(MID(A289,84,4),1,1)),MID(MID(A289,84,4),1,1))=0,0,IFERROR(VLOOKUP(VALUE(MID(MID(A289,84,4),1,1)),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0)*POWER(32,0)))-1)),DAY(DATE(1000,1,1)+(IF(IFERROR(VALUE(MID(MID(A289,84,4),1,1)),MID(MID(A289,84,4),1,1))=0,0,IFERROR(VLOOKUP(VALUE(MID(MID(A289,84,4),1,1)),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0)*POWER(32,0)))-1))),DATE(2999,1,1))</f>
        <v>401404</v>
      </c>
      <c r="K289" s="28" t="str">
        <f t="shared" si="38"/>
        <v>Other</v>
      </c>
    </row>
    <row r="290" spans="2:11" ht="12" customHeight="1">
      <c r="B290" s="7" t="str">
        <f t="shared" si="32"/>
        <v>No Card</v>
      </c>
      <c r="C290" s="7" t="str">
        <f>IF(COUNTIF(MasterRoster!$F$5:$F$1001, H290)&gt;0, "Yes", "No")</f>
        <v>No</v>
      </c>
      <c r="D290" s="16" t="str">
        <f t="shared" ca="1" si="33"/>
        <v>Error</v>
      </c>
      <c r="E290" s="7" t="str">
        <f t="shared" si="34"/>
        <v/>
      </c>
      <c r="F290" s="7" t="str">
        <f t="shared" si="35"/>
        <v/>
      </c>
      <c r="G290" s="7" t="str">
        <f t="shared" si="36"/>
        <v>N/A</v>
      </c>
      <c r="H290" s="28" t="e">
        <f>(IFERROR(VLOOKUP(MID($A290,9,1),'DO NOT DELETE THIS SHEET'!$A$1:$B$32,2,0),VLOOKUP(VALUE(MID($A290,9,1)),'DO NOT DELETE THIS SHEET'!$A$1:$B$32,2,0))*32^6)+(IFERROR(VLOOKUP(MID($A290, 10, 1),'DO NOT DELETE THIS SHEET'!$A$1:$B$32,2,0),VLOOKUP(VALUE(MID($A290, 10, 1)),'DO NOT DELETE THIS SHEET'!$A$1:$B$32,2,0))*32^5)+(IFERROR(VLOOKUP(MID($A290, 11, 1),'DO NOT DELETE THIS SHEET'!$A$1:$B$32,2,0),VLOOKUP(VALUE(MID($A290, 11, 1)),'DO NOT DELETE THIS SHEET'!$A$1:$B$32,2,0))*32^4)+(IFERROR(VLOOKUP(MID($A290, 12, 1),'DO NOT DELETE THIS SHEET'!$A$1:$B$32,2,0),VLOOKUP(VALUE(MID($A290, 12, 1)),'DO NOT DELETE THIS SHEET'!$A$1:$B$32,2,0))*32^3)+(IFERROR(VLOOKUP(MID($A290, 13, 1),'DO NOT DELETE THIS SHEET'!$A$1:$B$32,2,0),VLOOKUP(VALUE(MID($A290, 13, 1)),'DO NOT DELETE THIS SHEET'!$A$1:$B$32,2,0))*32^2)+(IFERROR(VLOOKUP(MID($A290, 14, 1),'DO NOT DELETE THIS SHEET'!$A$1:$B$32,2,0),VLOOKUP(VALUE(MID($A290, 14, 1)),'DO NOT DELETE THIS SHEET'!$A$1:$B$32,2,0))*32)+(IFERROR(VLOOKUP(MID($A290, 15, 1),'DO NOT DELETE THIS SHEET'!$A$1:$B$32,2,0),VLOOKUP(VALUE(MID($A290, 15, 1)),'DO NOT DELETE THIS SHEET'!$A$1:$B$32,2,0)))</f>
        <v>#VALUE!</v>
      </c>
      <c r="I290" s="7" t="str">
        <f t="shared" si="37"/>
        <v/>
      </c>
      <c r="J290" s="15">
        <f>IF(K290="USMC",DATE(YEAR(DATE(1000,1,1)+(IF(IFERROR(VALUE(MID(MID(A290,84,4),1,1)),MID(MID(A290,84,4),1,1))=0,0,IFERROR(VLOOKUP(VALUE(MID(MID(A290,84,4),1,1)),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0)*POWER(32,0)))-1))-1900,MONTH(DATE(1000,1,1)+(IF(IFERROR(VALUE(MID(MID(A290,84,4),1,1)),MID(MID(A290,84,4),1,1))=0,0,IFERROR(VLOOKUP(VALUE(MID(MID(A290,84,4),1,1)),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0)*POWER(32,0)))-1)),DAY(DATE(1000,1,1)+(IF(IFERROR(VALUE(MID(MID(A290,84,4),1,1)),MID(MID(A290,84,4),1,1))=0,0,IFERROR(VLOOKUP(VALUE(MID(MID(A290,84,4),1,1)),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0)*POWER(32,0)))-1))),DATE(2999,1,1))</f>
        <v>401404</v>
      </c>
      <c r="K290" s="28" t="str">
        <f t="shared" si="38"/>
        <v>Other</v>
      </c>
    </row>
    <row r="291" spans="2:11" ht="12" customHeight="1">
      <c r="B291" s="7" t="str">
        <f t="shared" si="32"/>
        <v>No Card</v>
      </c>
      <c r="C291" s="7" t="str">
        <f>IF(COUNTIF(MasterRoster!$F$5:$F$1001, H291)&gt;0, "Yes", "No")</f>
        <v>No</v>
      </c>
      <c r="D291" s="16" t="str">
        <f t="shared" ca="1" si="33"/>
        <v>Error</v>
      </c>
      <c r="E291" s="7" t="str">
        <f t="shared" si="34"/>
        <v/>
      </c>
      <c r="F291" s="7" t="str">
        <f t="shared" si="35"/>
        <v/>
      </c>
      <c r="G291" s="7" t="str">
        <f t="shared" si="36"/>
        <v>N/A</v>
      </c>
      <c r="H291" s="28" t="e">
        <f>(IFERROR(VLOOKUP(MID($A291,9,1),'DO NOT DELETE THIS SHEET'!$A$1:$B$32,2,0),VLOOKUP(VALUE(MID($A291,9,1)),'DO NOT DELETE THIS SHEET'!$A$1:$B$32,2,0))*32^6)+(IFERROR(VLOOKUP(MID($A291, 10, 1),'DO NOT DELETE THIS SHEET'!$A$1:$B$32,2,0),VLOOKUP(VALUE(MID($A291, 10, 1)),'DO NOT DELETE THIS SHEET'!$A$1:$B$32,2,0))*32^5)+(IFERROR(VLOOKUP(MID($A291, 11, 1),'DO NOT DELETE THIS SHEET'!$A$1:$B$32,2,0),VLOOKUP(VALUE(MID($A291, 11, 1)),'DO NOT DELETE THIS SHEET'!$A$1:$B$32,2,0))*32^4)+(IFERROR(VLOOKUP(MID($A291, 12, 1),'DO NOT DELETE THIS SHEET'!$A$1:$B$32,2,0),VLOOKUP(VALUE(MID($A291, 12, 1)),'DO NOT DELETE THIS SHEET'!$A$1:$B$32,2,0))*32^3)+(IFERROR(VLOOKUP(MID($A291, 13, 1),'DO NOT DELETE THIS SHEET'!$A$1:$B$32,2,0),VLOOKUP(VALUE(MID($A291, 13, 1)),'DO NOT DELETE THIS SHEET'!$A$1:$B$32,2,0))*32^2)+(IFERROR(VLOOKUP(MID($A291, 14, 1),'DO NOT DELETE THIS SHEET'!$A$1:$B$32,2,0),VLOOKUP(VALUE(MID($A291, 14, 1)),'DO NOT DELETE THIS SHEET'!$A$1:$B$32,2,0))*32)+(IFERROR(VLOOKUP(MID($A291, 15, 1),'DO NOT DELETE THIS SHEET'!$A$1:$B$32,2,0),VLOOKUP(VALUE(MID($A291, 15, 1)),'DO NOT DELETE THIS SHEET'!$A$1:$B$32,2,0)))</f>
        <v>#VALUE!</v>
      </c>
      <c r="I291" s="7" t="str">
        <f t="shared" si="37"/>
        <v/>
      </c>
      <c r="J291" s="15">
        <f>IF(K291="USMC",DATE(YEAR(DATE(1000,1,1)+(IF(IFERROR(VALUE(MID(MID(A291,84,4),1,1)),MID(MID(A291,84,4),1,1))=0,0,IFERROR(VLOOKUP(VALUE(MID(MID(A291,84,4),1,1)),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0)*POWER(32,0)))-1))-1900,MONTH(DATE(1000,1,1)+(IF(IFERROR(VALUE(MID(MID(A291,84,4),1,1)),MID(MID(A291,84,4),1,1))=0,0,IFERROR(VLOOKUP(VALUE(MID(MID(A291,84,4),1,1)),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0)*POWER(32,0)))-1)),DAY(DATE(1000,1,1)+(IF(IFERROR(VALUE(MID(MID(A291,84,4),1,1)),MID(MID(A291,84,4),1,1))=0,0,IFERROR(VLOOKUP(VALUE(MID(MID(A291,84,4),1,1)),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0)*POWER(32,0)))-1))),DATE(2999,1,1))</f>
        <v>401404</v>
      </c>
      <c r="K291" s="28" t="str">
        <f t="shared" si="38"/>
        <v>Other</v>
      </c>
    </row>
    <row r="292" spans="2:11" ht="12" customHeight="1">
      <c r="B292" s="7" t="str">
        <f t="shared" si="32"/>
        <v>No Card</v>
      </c>
      <c r="C292" s="7" t="str">
        <f>IF(COUNTIF(MasterRoster!$F$5:$F$1001, H292)&gt;0, "Yes", "No")</f>
        <v>No</v>
      </c>
      <c r="D292" s="16" t="str">
        <f t="shared" ca="1" si="33"/>
        <v>Error</v>
      </c>
      <c r="E292" s="7" t="str">
        <f t="shared" si="34"/>
        <v/>
      </c>
      <c r="F292" s="7" t="str">
        <f t="shared" si="35"/>
        <v/>
      </c>
      <c r="G292" s="7" t="str">
        <f t="shared" si="36"/>
        <v>N/A</v>
      </c>
      <c r="H292" s="28" t="e">
        <f>(IFERROR(VLOOKUP(MID($A292,9,1),'DO NOT DELETE THIS SHEET'!$A$1:$B$32,2,0),VLOOKUP(VALUE(MID($A292,9,1)),'DO NOT DELETE THIS SHEET'!$A$1:$B$32,2,0))*32^6)+(IFERROR(VLOOKUP(MID($A292, 10, 1),'DO NOT DELETE THIS SHEET'!$A$1:$B$32,2,0),VLOOKUP(VALUE(MID($A292, 10, 1)),'DO NOT DELETE THIS SHEET'!$A$1:$B$32,2,0))*32^5)+(IFERROR(VLOOKUP(MID($A292, 11, 1),'DO NOT DELETE THIS SHEET'!$A$1:$B$32,2,0),VLOOKUP(VALUE(MID($A292, 11, 1)),'DO NOT DELETE THIS SHEET'!$A$1:$B$32,2,0))*32^4)+(IFERROR(VLOOKUP(MID($A292, 12, 1),'DO NOT DELETE THIS SHEET'!$A$1:$B$32,2,0),VLOOKUP(VALUE(MID($A292, 12, 1)),'DO NOT DELETE THIS SHEET'!$A$1:$B$32,2,0))*32^3)+(IFERROR(VLOOKUP(MID($A292, 13, 1),'DO NOT DELETE THIS SHEET'!$A$1:$B$32,2,0),VLOOKUP(VALUE(MID($A292, 13, 1)),'DO NOT DELETE THIS SHEET'!$A$1:$B$32,2,0))*32^2)+(IFERROR(VLOOKUP(MID($A292, 14, 1),'DO NOT DELETE THIS SHEET'!$A$1:$B$32,2,0),VLOOKUP(VALUE(MID($A292, 14, 1)),'DO NOT DELETE THIS SHEET'!$A$1:$B$32,2,0))*32)+(IFERROR(VLOOKUP(MID($A292, 15, 1),'DO NOT DELETE THIS SHEET'!$A$1:$B$32,2,0),VLOOKUP(VALUE(MID($A292, 15, 1)),'DO NOT DELETE THIS SHEET'!$A$1:$B$32,2,0)))</f>
        <v>#VALUE!</v>
      </c>
      <c r="I292" s="7" t="str">
        <f t="shared" si="37"/>
        <v/>
      </c>
      <c r="J292" s="15">
        <f>IF(K292="USMC",DATE(YEAR(DATE(1000,1,1)+(IF(IFERROR(VALUE(MID(MID(A292,84,4),1,1)),MID(MID(A292,84,4),1,1))=0,0,IFERROR(VLOOKUP(VALUE(MID(MID(A292,84,4),1,1)),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0)*POWER(32,0)))-1))-1900,MONTH(DATE(1000,1,1)+(IF(IFERROR(VALUE(MID(MID(A292,84,4),1,1)),MID(MID(A292,84,4),1,1))=0,0,IFERROR(VLOOKUP(VALUE(MID(MID(A292,84,4),1,1)),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0)*POWER(32,0)))-1)),DAY(DATE(1000,1,1)+(IF(IFERROR(VALUE(MID(MID(A292,84,4),1,1)),MID(MID(A292,84,4),1,1))=0,0,IFERROR(VLOOKUP(VALUE(MID(MID(A292,84,4),1,1)),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0)*POWER(32,0)))-1))),DATE(2999,1,1))</f>
        <v>401404</v>
      </c>
      <c r="K292" s="28" t="str">
        <f t="shared" si="38"/>
        <v>Other</v>
      </c>
    </row>
    <row r="293" spans="2:11" ht="12" customHeight="1">
      <c r="B293" s="7" t="str">
        <f t="shared" si="32"/>
        <v>No Card</v>
      </c>
      <c r="C293" s="7" t="str">
        <f>IF(COUNTIF(MasterRoster!$F$5:$F$1001, H293)&gt;0, "Yes", "No")</f>
        <v>No</v>
      </c>
      <c r="D293" s="16" t="str">
        <f t="shared" ca="1" si="33"/>
        <v>Error</v>
      </c>
      <c r="E293" s="7" t="str">
        <f t="shared" si="34"/>
        <v/>
      </c>
      <c r="F293" s="7" t="str">
        <f t="shared" si="35"/>
        <v/>
      </c>
      <c r="G293" s="7" t="str">
        <f t="shared" si="36"/>
        <v>N/A</v>
      </c>
      <c r="H293" s="28" t="e">
        <f>(IFERROR(VLOOKUP(MID($A293,9,1),'DO NOT DELETE THIS SHEET'!$A$1:$B$32,2,0),VLOOKUP(VALUE(MID($A293,9,1)),'DO NOT DELETE THIS SHEET'!$A$1:$B$32,2,0))*32^6)+(IFERROR(VLOOKUP(MID($A293, 10, 1),'DO NOT DELETE THIS SHEET'!$A$1:$B$32,2,0),VLOOKUP(VALUE(MID($A293, 10, 1)),'DO NOT DELETE THIS SHEET'!$A$1:$B$32,2,0))*32^5)+(IFERROR(VLOOKUP(MID($A293, 11, 1),'DO NOT DELETE THIS SHEET'!$A$1:$B$32,2,0),VLOOKUP(VALUE(MID($A293, 11, 1)),'DO NOT DELETE THIS SHEET'!$A$1:$B$32,2,0))*32^4)+(IFERROR(VLOOKUP(MID($A293, 12, 1),'DO NOT DELETE THIS SHEET'!$A$1:$B$32,2,0),VLOOKUP(VALUE(MID($A293, 12, 1)),'DO NOT DELETE THIS SHEET'!$A$1:$B$32,2,0))*32^3)+(IFERROR(VLOOKUP(MID($A293, 13, 1),'DO NOT DELETE THIS SHEET'!$A$1:$B$32,2,0),VLOOKUP(VALUE(MID($A293, 13, 1)),'DO NOT DELETE THIS SHEET'!$A$1:$B$32,2,0))*32^2)+(IFERROR(VLOOKUP(MID($A293, 14, 1),'DO NOT DELETE THIS SHEET'!$A$1:$B$32,2,0),VLOOKUP(VALUE(MID($A293, 14, 1)),'DO NOT DELETE THIS SHEET'!$A$1:$B$32,2,0))*32)+(IFERROR(VLOOKUP(MID($A293, 15, 1),'DO NOT DELETE THIS SHEET'!$A$1:$B$32,2,0),VLOOKUP(VALUE(MID($A293, 15, 1)),'DO NOT DELETE THIS SHEET'!$A$1:$B$32,2,0)))</f>
        <v>#VALUE!</v>
      </c>
      <c r="I293" s="7" t="str">
        <f t="shared" si="37"/>
        <v/>
      </c>
      <c r="J293" s="15">
        <f>IF(K293="USMC",DATE(YEAR(DATE(1000,1,1)+(IF(IFERROR(VALUE(MID(MID(A293,84,4),1,1)),MID(MID(A293,84,4),1,1))=0,0,IFERROR(VLOOKUP(VALUE(MID(MID(A293,84,4),1,1)),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0)*POWER(32,0)))-1))-1900,MONTH(DATE(1000,1,1)+(IF(IFERROR(VALUE(MID(MID(A293,84,4),1,1)),MID(MID(A293,84,4),1,1))=0,0,IFERROR(VLOOKUP(VALUE(MID(MID(A293,84,4),1,1)),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0)*POWER(32,0)))-1)),DAY(DATE(1000,1,1)+(IF(IFERROR(VALUE(MID(MID(A293,84,4),1,1)),MID(MID(A293,84,4),1,1))=0,0,IFERROR(VLOOKUP(VALUE(MID(MID(A293,84,4),1,1)),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0)*POWER(32,0)))-1))),DATE(2999,1,1))</f>
        <v>401404</v>
      </c>
      <c r="K293" s="28" t="str">
        <f t="shared" si="38"/>
        <v>Other</v>
      </c>
    </row>
    <row r="294" spans="2:11" ht="12" customHeight="1">
      <c r="B294" s="7" t="str">
        <f t="shared" si="32"/>
        <v>No Card</v>
      </c>
      <c r="C294" s="7" t="str">
        <f>IF(COUNTIF(MasterRoster!$F$5:$F$1001, H294)&gt;0, "Yes", "No")</f>
        <v>No</v>
      </c>
      <c r="D294" s="16" t="str">
        <f t="shared" ca="1" si="33"/>
        <v>Error</v>
      </c>
      <c r="E294" s="7" t="str">
        <f t="shared" si="34"/>
        <v/>
      </c>
      <c r="F294" s="7" t="str">
        <f t="shared" si="35"/>
        <v/>
      </c>
      <c r="G294" s="7" t="str">
        <f t="shared" si="36"/>
        <v>N/A</v>
      </c>
      <c r="H294" s="28" t="e">
        <f>(IFERROR(VLOOKUP(MID($A294,9,1),'DO NOT DELETE THIS SHEET'!$A$1:$B$32,2,0),VLOOKUP(VALUE(MID($A294,9,1)),'DO NOT DELETE THIS SHEET'!$A$1:$B$32,2,0))*32^6)+(IFERROR(VLOOKUP(MID($A294, 10, 1),'DO NOT DELETE THIS SHEET'!$A$1:$B$32,2,0),VLOOKUP(VALUE(MID($A294, 10, 1)),'DO NOT DELETE THIS SHEET'!$A$1:$B$32,2,0))*32^5)+(IFERROR(VLOOKUP(MID($A294, 11, 1),'DO NOT DELETE THIS SHEET'!$A$1:$B$32,2,0),VLOOKUP(VALUE(MID($A294, 11, 1)),'DO NOT DELETE THIS SHEET'!$A$1:$B$32,2,0))*32^4)+(IFERROR(VLOOKUP(MID($A294, 12, 1),'DO NOT DELETE THIS SHEET'!$A$1:$B$32,2,0),VLOOKUP(VALUE(MID($A294, 12, 1)),'DO NOT DELETE THIS SHEET'!$A$1:$B$32,2,0))*32^3)+(IFERROR(VLOOKUP(MID($A294, 13, 1),'DO NOT DELETE THIS SHEET'!$A$1:$B$32,2,0),VLOOKUP(VALUE(MID($A294, 13, 1)),'DO NOT DELETE THIS SHEET'!$A$1:$B$32,2,0))*32^2)+(IFERROR(VLOOKUP(MID($A294, 14, 1),'DO NOT DELETE THIS SHEET'!$A$1:$B$32,2,0),VLOOKUP(VALUE(MID($A294, 14, 1)),'DO NOT DELETE THIS SHEET'!$A$1:$B$32,2,0))*32)+(IFERROR(VLOOKUP(MID($A294, 15, 1),'DO NOT DELETE THIS SHEET'!$A$1:$B$32,2,0),VLOOKUP(VALUE(MID($A294, 15, 1)),'DO NOT DELETE THIS SHEET'!$A$1:$B$32,2,0)))</f>
        <v>#VALUE!</v>
      </c>
      <c r="I294" s="7" t="str">
        <f t="shared" si="37"/>
        <v/>
      </c>
      <c r="J294" s="15">
        <f>IF(K294="USMC",DATE(YEAR(DATE(1000,1,1)+(IF(IFERROR(VALUE(MID(MID(A294,84,4),1,1)),MID(MID(A294,84,4),1,1))=0,0,IFERROR(VLOOKUP(VALUE(MID(MID(A294,84,4),1,1)),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0)*POWER(32,0)))-1))-1900,MONTH(DATE(1000,1,1)+(IF(IFERROR(VALUE(MID(MID(A294,84,4),1,1)),MID(MID(A294,84,4),1,1))=0,0,IFERROR(VLOOKUP(VALUE(MID(MID(A294,84,4),1,1)),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0)*POWER(32,0)))-1)),DAY(DATE(1000,1,1)+(IF(IFERROR(VALUE(MID(MID(A294,84,4),1,1)),MID(MID(A294,84,4),1,1))=0,0,IFERROR(VLOOKUP(VALUE(MID(MID(A294,84,4),1,1)),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0)*POWER(32,0)))-1))),DATE(2999,1,1))</f>
        <v>401404</v>
      </c>
      <c r="K294" s="28" t="str">
        <f t="shared" si="38"/>
        <v>Other</v>
      </c>
    </row>
    <row r="295" spans="2:11" ht="12" customHeight="1">
      <c r="B295" s="7" t="str">
        <f t="shared" si="32"/>
        <v>No Card</v>
      </c>
      <c r="C295" s="7" t="str">
        <f>IF(COUNTIF(MasterRoster!$F$5:$F$1001, H295)&gt;0, "Yes", "No")</f>
        <v>No</v>
      </c>
      <c r="D295" s="16" t="str">
        <f t="shared" ca="1" si="33"/>
        <v>Error</v>
      </c>
      <c r="E295" s="7" t="str">
        <f t="shared" si="34"/>
        <v/>
      </c>
      <c r="F295" s="7" t="str">
        <f t="shared" si="35"/>
        <v/>
      </c>
      <c r="G295" s="7" t="str">
        <f t="shared" si="36"/>
        <v>N/A</v>
      </c>
      <c r="H295" s="28" t="e">
        <f>(IFERROR(VLOOKUP(MID($A295,9,1),'DO NOT DELETE THIS SHEET'!$A$1:$B$32,2,0),VLOOKUP(VALUE(MID($A295,9,1)),'DO NOT DELETE THIS SHEET'!$A$1:$B$32,2,0))*32^6)+(IFERROR(VLOOKUP(MID($A295, 10, 1),'DO NOT DELETE THIS SHEET'!$A$1:$B$32,2,0),VLOOKUP(VALUE(MID($A295, 10, 1)),'DO NOT DELETE THIS SHEET'!$A$1:$B$32,2,0))*32^5)+(IFERROR(VLOOKUP(MID($A295, 11, 1),'DO NOT DELETE THIS SHEET'!$A$1:$B$32,2,0),VLOOKUP(VALUE(MID($A295, 11, 1)),'DO NOT DELETE THIS SHEET'!$A$1:$B$32,2,0))*32^4)+(IFERROR(VLOOKUP(MID($A295, 12, 1),'DO NOT DELETE THIS SHEET'!$A$1:$B$32,2,0),VLOOKUP(VALUE(MID($A295, 12, 1)),'DO NOT DELETE THIS SHEET'!$A$1:$B$32,2,0))*32^3)+(IFERROR(VLOOKUP(MID($A295, 13, 1),'DO NOT DELETE THIS SHEET'!$A$1:$B$32,2,0),VLOOKUP(VALUE(MID($A295, 13, 1)),'DO NOT DELETE THIS SHEET'!$A$1:$B$32,2,0))*32^2)+(IFERROR(VLOOKUP(MID($A295, 14, 1),'DO NOT DELETE THIS SHEET'!$A$1:$B$32,2,0),VLOOKUP(VALUE(MID($A295, 14, 1)),'DO NOT DELETE THIS SHEET'!$A$1:$B$32,2,0))*32)+(IFERROR(VLOOKUP(MID($A295, 15, 1),'DO NOT DELETE THIS SHEET'!$A$1:$B$32,2,0),VLOOKUP(VALUE(MID($A295, 15, 1)),'DO NOT DELETE THIS SHEET'!$A$1:$B$32,2,0)))</f>
        <v>#VALUE!</v>
      </c>
      <c r="I295" s="7" t="str">
        <f t="shared" si="37"/>
        <v/>
      </c>
      <c r="J295" s="15">
        <f>IF(K295="USMC",DATE(YEAR(DATE(1000,1,1)+(IF(IFERROR(VALUE(MID(MID(A295,84,4),1,1)),MID(MID(A295,84,4),1,1))=0,0,IFERROR(VLOOKUP(VALUE(MID(MID(A295,84,4),1,1)),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0)*POWER(32,0)))-1))-1900,MONTH(DATE(1000,1,1)+(IF(IFERROR(VALUE(MID(MID(A295,84,4),1,1)),MID(MID(A295,84,4),1,1))=0,0,IFERROR(VLOOKUP(VALUE(MID(MID(A295,84,4),1,1)),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0)*POWER(32,0)))-1)),DAY(DATE(1000,1,1)+(IF(IFERROR(VALUE(MID(MID(A295,84,4),1,1)),MID(MID(A295,84,4),1,1))=0,0,IFERROR(VLOOKUP(VALUE(MID(MID(A295,84,4),1,1)),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0)*POWER(32,0)))-1))),DATE(2999,1,1))</f>
        <v>401404</v>
      </c>
      <c r="K295" s="28" t="str">
        <f t="shared" si="38"/>
        <v>Other</v>
      </c>
    </row>
    <row r="296" spans="2:11" ht="12" customHeight="1">
      <c r="B296" s="7" t="str">
        <f t="shared" si="32"/>
        <v>No Card</v>
      </c>
      <c r="C296" s="7" t="str">
        <f>IF(COUNTIF(MasterRoster!$F$5:$F$1001, H296)&gt;0, "Yes", "No")</f>
        <v>No</v>
      </c>
      <c r="D296" s="16" t="str">
        <f t="shared" ca="1" si="33"/>
        <v>Error</v>
      </c>
      <c r="E296" s="7" t="str">
        <f t="shared" si="34"/>
        <v/>
      </c>
      <c r="F296" s="7" t="str">
        <f t="shared" si="35"/>
        <v/>
      </c>
      <c r="G296" s="7" t="str">
        <f t="shared" si="36"/>
        <v>N/A</v>
      </c>
      <c r="H296" s="28" t="e">
        <f>(IFERROR(VLOOKUP(MID($A296,9,1),'DO NOT DELETE THIS SHEET'!$A$1:$B$32,2,0),VLOOKUP(VALUE(MID($A296,9,1)),'DO NOT DELETE THIS SHEET'!$A$1:$B$32,2,0))*32^6)+(IFERROR(VLOOKUP(MID($A296, 10, 1),'DO NOT DELETE THIS SHEET'!$A$1:$B$32,2,0),VLOOKUP(VALUE(MID($A296, 10, 1)),'DO NOT DELETE THIS SHEET'!$A$1:$B$32,2,0))*32^5)+(IFERROR(VLOOKUP(MID($A296, 11, 1),'DO NOT DELETE THIS SHEET'!$A$1:$B$32,2,0),VLOOKUP(VALUE(MID($A296, 11, 1)),'DO NOT DELETE THIS SHEET'!$A$1:$B$32,2,0))*32^4)+(IFERROR(VLOOKUP(MID($A296, 12, 1),'DO NOT DELETE THIS SHEET'!$A$1:$B$32,2,0),VLOOKUP(VALUE(MID($A296, 12, 1)),'DO NOT DELETE THIS SHEET'!$A$1:$B$32,2,0))*32^3)+(IFERROR(VLOOKUP(MID($A296, 13, 1),'DO NOT DELETE THIS SHEET'!$A$1:$B$32,2,0),VLOOKUP(VALUE(MID($A296, 13, 1)),'DO NOT DELETE THIS SHEET'!$A$1:$B$32,2,0))*32^2)+(IFERROR(VLOOKUP(MID($A296, 14, 1),'DO NOT DELETE THIS SHEET'!$A$1:$B$32,2,0),VLOOKUP(VALUE(MID($A296, 14, 1)),'DO NOT DELETE THIS SHEET'!$A$1:$B$32,2,0))*32)+(IFERROR(VLOOKUP(MID($A296, 15, 1),'DO NOT DELETE THIS SHEET'!$A$1:$B$32,2,0),VLOOKUP(VALUE(MID($A296, 15, 1)),'DO NOT DELETE THIS SHEET'!$A$1:$B$32,2,0)))</f>
        <v>#VALUE!</v>
      </c>
      <c r="I296" s="7" t="str">
        <f t="shared" si="37"/>
        <v/>
      </c>
      <c r="J296" s="15">
        <f>IF(K296="USMC",DATE(YEAR(DATE(1000,1,1)+(IF(IFERROR(VALUE(MID(MID(A296,84,4),1,1)),MID(MID(A296,84,4),1,1))=0,0,IFERROR(VLOOKUP(VALUE(MID(MID(A296,84,4),1,1)),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0)*POWER(32,0)))-1))-1900,MONTH(DATE(1000,1,1)+(IF(IFERROR(VALUE(MID(MID(A296,84,4),1,1)),MID(MID(A296,84,4),1,1))=0,0,IFERROR(VLOOKUP(VALUE(MID(MID(A296,84,4),1,1)),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0)*POWER(32,0)))-1)),DAY(DATE(1000,1,1)+(IF(IFERROR(VALUE(MID(MID(A296,84,4),1,1)),MID(MID(A296,84,4),1,1))=0,0,IFERROR(VLOOKUP(VALUE(MID(MID(A296,84,4),1,1)),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0)*POWER(32,0)))-1))),DATE(2999,1,1))</f>
        <v>401404</v>
      </c>
      <c r="K296" s="28" t="str">
        <f t="shared" si="38"/>
        <v>Other</v>
      </c>
    </row>
    <row r="297" spans="2:11" ht="12" customHeight="1">
      <c r="B297" s="7" t="str">
        <f t="shared" si="32"/>
        <v>No Card</v>
      </c>
      <c r="C297" s="7" t="str">
        <f>IF(COUNTIF(MasterRoster!$F$5:$F$1001, H297)&gt;0, "Yes", "No")</f>
        <v>No</v>
      </c>
      <c r="D297" s="16" t="str">
        <f t="shared" ca="1" si="33"/>
        <v>Error</v>
      </c>
      <c r="E297" s="7" t="str">
        <f t="shared" si="34"/>
        <v/>
      </c>
      <c r="F297" s="7" t="str">
        <f t="shared" si="35"/>
        <v/>
      </c>
      <c r="G297" s="7" t="str">
        <f t="shared" si="36"/>
        <v>N/A</v>
      </c>
      <c r="H297" s="28" t="e">
        <f>(IFERROR(VLOOKUP(MID($A297,9,1),'DO NOT DELETE THIS SHEET'!$A$1:$B$32,2,0),VLOOKUP(VALUE(MID($A297,9,1)),'DO NOT DELETE THIS SHEET'!$A$1:$B$32,2,0))*32^6)+(IFERROR(VLOOKUP(MID($A297, 10, 1),'DO NOT DELETE THIS SHEET'!$A$1:$B$32,2,0),VLOOKUP(VALUE(MID($A297, 10, 1)),'DO NOT DELETE THIS SHEET'!$A$1:$B$32,2,0))*32^5)+(IFERROR(VLOOKUP(MID($A297, 11, 1),'DO NOT DELETE THIS SHEET'!$A$1:$B$32,2,0),VLOOKUP(VALUE(MID($A297, 11, 1)),'DO NOT DELETE THIS SHEET'!$A$1:$B$32,2,0))*32^4)+(IFERROR(VLOOKUP(MID($A297, 12, 1),'DO NOT DELETE THIS SHEET'!$A$1:$B$32,2,0),VLOOKUP(VALUE(MID($A297, 12, 1)),'DO NOT DELETE THIS SHEET'!$A$1:$B$32,2,0))*32^3)+(IFERROR(VLOOKUP(MID($A297, 13, 1),'DO NOT DELETE THIS SHEET'!$A$1:$B$32,2,0),VLOOKUP(VALUE(MID($A297, 13, 1)),'DO NOT DELETE THIS SHEET'!$A$1:$B$32,2,0))*32^2)+(IFERROR(VLOOKUP(MID($A297, 14, 1),'DO NOT DELETE THIS SHEET'!$A$1:$B$32,2,0),VLOOKUP(VALUE(MID($A297, 14, 1)),'DO NOT DELETE THIS SHEET'!$A$1:$B$32,2,0))*32)+(IFERROR(VLOOKUP(MID($A297, 15, 1),'DO NOT DELETE THIS SHEET'!$A$1:$B$32,2,0),VLOOKUP(VALUE(MID($A297, 15, 1)),'DO NOT DELETE THIS SHEET'!$A$1:$B$32,2,0)))</f>
        <v>#VALUE!</v>
      </c>
      <c r="I297" s="7" t="str">
        <f t="shared" si="37"/>
        <v/>
      </c>
      <c r="J297" s="15">
        <f>IF(K297="USMC",DATE(YEAR(DATE(1000,1,1)+(IF(IFERROR(VALUE(MID(MID(A297,84,4),1,1)),MID(MID(A297,84,4),1,1))=0,0,IFERROR(VLOOKUP(VALUE(MID(MID(A297,84,4),1,1)),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0)*POWER(32,0)))-1))-1900,MONTH(DATE(1000,1,1)+(IF(IFERROR(VALUE(MID(MID(A297,84,4),1,1)),MID(MID(A297,84,4),1,1))=0,0,IFERROR(VLOOKUP(VALUE(MID(MID(A297,84,4),1,1)),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0)*POWER(32,0)))-1)),DAY(DATE(1000,1,1)+(IF(IFERROR(VALUE(MID(MID(A297,84,4),1,1)),MID(MID(A297,84,4),1,1))=0,0,IFERROR(VLOOKUP(VALUE(MID(MID(A297,84,4),1,1)),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0)*POWER(32,0)))-1))),DATE(2999,1,1))</f>
        <v>401404</v>
      </c>
      <c r="K297" s="28" t="str">
        <f t="shared" si="38"/>
        <v>Other</v>
      </c>
    </row>
    <row r="298" spans="2:11" ht="12" customHeight="1">
      <c r="B298" s="7" t="str">
        <f t="shared" si="32"/>
        <v>No Card</v>
      </c>
      <c r="C298" s="7" t="str">
        <f>IF(COUNTIF(MasterRoster!$F$5:$F$1001, H298)&gt;0, "Yes", "No")</f>
        <v>No</v>
      </c>
      <c r="D298" s="16" t="str">
        <f t="shared" ca="1" si="33"/>
        <v>Error</v>
      </c>
      <c r="E298" s="7" t="str">
        <f t="shared" si="34"/>
        <v/>
      </c>
      <c r="F298" s="7" t="str">
        <f t="shared" si="35"/>
        <v/>
      </c>
      <c r="G298" s="7" t="str">
        <f t="shared" si="36"/>
        <v>N/A</v>
      </c>
      <c r="H298" s="28" t="e">
        <f>(IFERROR(VLOOKUP(MID($A298,9,1),'DO NOT DELETE THIS SHEET'!$A$1:$B$32,2,0),VLOOKUP(VALUE(MID($A298,9,1)),'DO NOT DELETE THIS SHEET'!$A$1:$B$32,2,0))*32^6)+(IFERROR(VLOOKUP(MID($A298, 10, 1),'DO NOT DELETE THIS SHEET'!$A$1:$B$32,2,0),VLOOKUP(VALUE(MID($A298, 10, 1)),'DO NOT DELETE THIS SHEET'!$A$1:$B$32,2,0))*32^5)+(IFERROR(VLOOKUP(MID($A298, 11, 1),'DO NOT DELETE THIS SHEET'!$A$1:$B$32,2,0),VLOOKUP(VALUE(MID($A298, 11, 1)),'DO NOT DELETE THIS SHEET'!$A$1:$B$32,2,0))*32^4)+(IFERROR(VLOOKUP(MID($A298, 12, 1),'DO NOT DELETE THIS SHEET'!$A$1:$B$32,2,0),VLOOKUP(VALUE(MID($A298, 12, 1)),'DO NOT DELETE THIS SHEET'!$A$1:$B$32,2,0))*32^3)+(IFERROR(VLOOKUP(MID($A298, 13, 1),'DO NOT DELETE THIS SHEET'!$A$1:$B$32,2,0),VLOOKUP(VALUE(MID($A298, 13, 1)),'DO NOT DELETE THIS SHEET'!$A$1:$B$32,2,0))*32^2)+(IFERROR(VLOOKUP(MID($A298, 14, 1),'DO NOT DELETE THIS SHEET'!$A$1:$B$32,2,0),VLOOKUP(VALUE(MID($A298, 14, 1)),'DO NOT DELETE THIS SHEET'!$A$1:$B$32,2,0))*32)+(IFERROR(VLOOKUP(MID($A298, 15, 1),'DO NOT DELETE THIS SHEET'!$A$1:$B$32,2,0),VLOOKUP(VALUE(MID($A298, 15, 1)),'DO NOT DELETE THIS SHEET'!$A$1:$B$32,2,0)))</f>
        <v>#VALUE!</v>
      </c>
      <c r="I298" s="7" t="str">
        <f t="shared" si="37"/>
        <v/>
      </c>
      <c r="J298" s="15">
        <f>IF(K298="USMC",DATE(YEAR(DATE(1000,1,1)+(IF(IFERROR(VALUE(MID(MID(A298,84,4),1,1)),MID(MID(A298,84,4),1,1))=0,0,IFERROR(VLOOKUP(VALUE(MID(MID(A298,84,4),1,1)),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0)*POWER(32,0)))-1))-1900,MONTH(DATE(1000,1,1)+(IF(IFERROR(VALUE(MID(MID(A298,84,4),1,1)),MID(MID(A298,84,4),1,1))=0,0,IFERROR(VLOOKUP(VALUE(MID(MID(A298,84,4),1,1)),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0)*POWER(32,0)))-1)),DAY(DATE(1000,1,1)+(IF(IFERROR(VALUE(MID(MID(A298,84,4),1,1)),MID(MID(A298,84,4),1,1))=0,0,IFERROR(VLOOKUP(VALUE(MID(MID(A298,84,4),1,1)),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0)*POWER(32,0)))-1))),DATE(2999,1,1))</f>
        <v>401404</v>
      </c>
      <c r="K298" s="28" t="str">
        <f t="shared" si="38"/>
        <v>Other</v>
      </c>
    </row>
    <row r="299" spans="2:11" ht="12" customHeight="1">
      <c r="B299" s="7" t="str">
        <f t="shared" si="32"/>
        <v>No Card</v>
      </c>
      <c r="C299" s="7" t="str">
        <f>IF(COUNTIF(MasterRoster!$F$5:$F$1001, H299)&gt;0, "Yes", "No")</f>
        <v>No</v>
      </c>
      <c r="D299" s="16" t="str">
        <f t="shared" ca="1" si="33"/>
        <v>Error</v>
      </c>
      <c r="E299" s="7" t="str">
        <f t="shared" si="34"/>
        <v/>
      </c>
      <c r="F299" s="7" t="str">
        <f t="shared" si="35"/>
        <v/>
      </c>
      <c r="G299" s="7" t="str">
        <f t="shared" si="36"/>
        <v>N/A</v>
      </c>
      <c r="H299" s="28" t="e">
        <f>(IFERROR(VLOOKUP(MID($A299,9,1),'DO NOT DELETE THIS SHEET'!$A$1:$B$32,2,0),VLOOKUP(VALUE(MID($A299,9,1)),'DO NOT DELETE THIS SHEET'!$A$1:$B$32,2,0))*32^6)+(IFERROR(VLOOKUP(MID($A299, 10, 1),'DO NOT DELETE THIS SHEET'!$A$1:$B$32,2,0),VLOOKUP(VALUE(MID($A299, 10, 1)),'DO NOT DELETE THIS SHEET'!$A$1:$B$32,2,0))*32^5)+(IFERROR(VLOOKUP(MID($A299, 11, 1),'DO NOT DELETE THIS SHEET'!$A$1:$B$32,2,0),VLOOKUP(VALUE(MID($A299, 11, 1)),'DO NOT DELETE THIS SHEET'!$A$1:$B$32,2,0))*32^4)+(IFERROR(VLOOKUP(MID($A299, 12, 1),'DO NOT DELETE THIS SHEET'!$A$1:$B$32,2,0),VLOOKUP(VALUE(MID($A299, 12, 1)),'DO NOT DELETE THIS SHEET'!$A$1:$B$32,2,0))*32^3)+(IFERROR(VLOOKUP(MID($A299, 13, 1),'DO NOT DELETE THIS SHEET'!$A$1:$B$32,2,0),VLOOKUP(VALUE(MID($A299, 13, 1)),'DO NOT DELETE THIS SHEET'!$A$1:$B$32,2,0))*32^2)+(IFERROR(VLOOKUP(MID($A299, 14, 1),'DO NOT DELETE THIS SHEET'!$A$1:$B$32,2,0),VLOOKUP(VALUE(MID($A299, 14, 1)),'DO NOT DELETE THIS SHEET'!$A$1:$B$32,2,0))*32)+(IFERROR(VLOOKUP(MID($A299, 15, 1),'DO NOT DELETE THIS SHEET'!$A$1:$B$32,2,0),VLOOKUP(VALUE(MID($A299, 15, 1)),'DO NOT DELETE THIS SHEET'!$A$1:$B$32,2,0)))</f>
        <v>#VALUE!</v>
      </c>
      <c r="I299" s="7" t="str">
        <f t="shared" si="37"/>
        <v/>
      </c>
      <c r="J299" s="15">
        <f>IF(K299="USMC",DATE(YEAR(DATE(1000,1,1)+(IF(IFERROR(VALUE(MID(MID(A299,84,4),1,1)),MID(MID(A299,84,4),1,1))=0,0,IFERROR(VLOOKUP(VALUE(MID(MID(A299,84,4),1,1)),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0)*POWER(32,0)))-1))-1900,MONTH(DATE(1000,1,1)+(IF(IFERROR(VALUE(MID(MID(A299,84,4),1,1)),MID(MID(A299,84,4),1,1))=0,0,IFERROR(VLOOKUP(VALUE(MID(MID(A299,84,4),1,1)),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0)*POWER(32,0)))-1)),DAY(DATE(1000,1,1)+(IF(IFERROR(VALUE(MID(MID(A299,84,4),1,1)),MID(MID(A299,84,4),1,1))=0,0,IFERROR(VLOOKUP(VALUE(MID(MID(A299,84,4),1,1)),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0)*POWER(32,0)))-1))),DATE(2999,1,1))</f>
        <v>401404</v>
      </c>
      <c r="K299" s="28" t="str">
        <f t="shared" si="38"/>
        <v>Other</v>
      </c>
    </row>
    <row r="300" spans="2:11" ht="12" customHeight="1">
      <c r="B300" s="7" t="str">
        <f t="shared" si="32"/>
        <v>No Card</v>
      </c>
      <c r="C300" s="7" t="str">
        <f>IF(COUNTIF(MasterRoster!$F$5:$F$1001, H300)&gt;0, "Yes", "No")</f>
        <v>No</v>
      </c>
      <c r="D300" s="16" t="str">
        <f t="shared" ca="1" si="33"/>
        <v>Error</v>
      </c>
      <c r="E300" s="7" t="str">
        <f t="shared" si="34"/>
        <v/>
      </c>
      <c r="F300" s="7" t="str">
        <f t="shared" si="35"/>
        <v/>
      </c>
      <c r="G300" s="7" t="str">
        <f t="shared" si="36"/>
        <v>N/A</v>
      </c>
      <c r="H300" s="28" t="e">
        <f>(IFERROR(VLOOKUP(MID($A300,9,1),'DO NOT DELETE THIS SHEET'!$A$1:$B$32,2,0),VLOOKUP(VALUE(MID($A300,9,1)),'DO NOT DELETE THIS SHEET'!$A$1:$B$32,2,0))*32^6)+(IFERROR(VLOOKUP(MID($A300, 10, 1),'DO NOT DELETE THIS SHEET'!$A$1:$B$32,2,0),VLOOKUP(VALUE(MID($A300, 10, 1)),'DO NOT DELETE THIS SHEET'!$A$1:$B$32,2,0))*32^5)+(IFERROR(VLOOKUP(MID($A300, 11, 1),'DO NOT DELETE THIS SHEET'!$A$1:$B$32,2,0),VLOOKUP(VALUE(MID($A300, 11, 1)),'DO NOT DELETE THIS SHEET'!$A$1:$B$32,2,0))*32^4)+(IFERROR(VLOOKUP(MID($A300, 12, 1),'DO NOT DELETE THIS SHEET'!$A$1:$B$32,2,0),VLOOKUP(VALUE(MID($A300, 12, 1)),'DO NOT DELETE THIS SHEET'!$A$1:$B$32,2,0))*32^3)+(IFERROR(VLOOKUP(MID($A300, 13, 1),'DO NOT DELETE THIS SHEET'!$A$1:$B$32,2,0),VLOOKUP(VALUE(MID($A300, 13, 1)),'DO NOT DELETE THIS SHEET'!$A$1:$B$32,2,0))*32^2)+(IFERROR(VLOOKUP(MID($A300, 14, 1),'DO NOT DELETE THIS SHEET'!$A$1:$B$32,2,0),VLOOKUP(VALUE(MID($A300, 14, 1)),'DO NOT DELETE THIS SHEET'!$A$1:$B$32,2,0))*32)+(IFERROR(VLOOKUP(MID($A300, 15, 1),'DO NOT DELETE THIS SHEET'!$A$1:$B$32,2,0),VLOOKUP(VALUE(MID($A300, 15, 1)),'DO NOT DELETE THIS SHEET'!$A$1:$B$32,2,0)))</f>
        <v>#VALUE!</v>
      </c>
      <c r="I300" s="7" t="str">
        <f t="shared" si="37"/>
        <v/>
      </c>
      <c r="J300" s="15">
        <f>IF(K300="USMC",DATE(YEAR(DATE(1000,1,1)+(IF(IFERROR(VALUE(MID(MID(A300,84,4),1,1)),MID(MID(A300,84,4),1,1))=0,0,IFERROR(VLOOKUP(VALUE(MID(MID(A300,84,4),1,1)),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0)*POWER(32,0)))-1))-1900,MONTH(DATE(1000,1,1)+(IF(IFERROR(VALUE(MID(MID(A300,84,4),1,1)),MID(MID(A300,84,4),1,1))=0,0,IFERROR(VLOOKUP(VALUE(MID(MID(A300,84,4),1,1)),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0)*POWER(32,0)))-1)),DAY(DATE(1000,1,1)+(IF(IFERROR(VALUE(MID(MID(A300,84,4),1,1)),MID(MID(A300,84,4),1,1))=0,0,IFERROR(VLOOKUP(VALUE(MID(MID(A300,84,4),1,1)),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0)*POWER(32,0)))-1))),DATE(2999,1,1))</f>
        <v>401404</v>
      </c>
      <c r="K300" s="28" t="str">
        <f t="shared" si="38"/>
        <v>Other</v>
      </c>
    </row>
    <row r="301" spans="2:11" ht="12" customHeight="1">
      <c r="B301" s="7" t="str">
        <f t="shared" si="32"/>
        <v>No Card</v>
      </c>
      <c r="C301" s="7" t="str">
        <f>IF(COUNTIF(MasterRoster!$F$5:$F$1001, H301)&gt;0, "Yes", "No")</f>
        <v>No</v>
      </c>
      <c r="D301" s="16" t="str">
        <f t="shared" ca="1" si="33"/>
        <v>Error</v>
      </c>
      <c r="E301" s="7" t="str">
        <f t="shared" si="34"/>
        <v/>
      </c>
      <c r="F301" s="7" t="str">
        <f t="shared" si="35"/>
        <v/>
      </c>
      <c r="G301" s="7" t="str">
        <f t="shared" si="36"/>
        <v>N/A</v>
      </c>
      <c r="H301" s="28" t="e">
        <f>(IFERROR(VLOOKUP(MID($A301,9,1),'DO NOT DELETE THIS SHEET'!$A$1:$B$32,2,0),VLOOKUP(VALUE(MID($A301,9,1)),'DO NOT DELETE THIS SHEET'!$A$1:$B$32,2,0))*32^6)+(IFERROR(VLOOKUP(MID($A301, 10, 1),'DO NOT DELETE THIS SHEET'!$A$1:$B$32,2,0),VLOOKUP(VALUE(MID($A301, 10, 1)),'DO NOT DELETE THIS SHEET'!$A$1:$B$32,2,0))*32^5)+(IFERROR(VLOOKUP(MID($A301, 11, 1),'DO NOT DELETE THIS SHEET'!$A$1:$B$32,2,0),VLOOKUP(VALUE(MID($A301, 11, 1)),'DO NOT DELETE THIS SHEET'!$A$1:$B$32,2,0))*32^4)+(IFERROR(VLOOKUP(MID($A301, 12, 1),'DO NOT DELETE THIS SHEET'!$A$1:$B$32,2,0),VLOOKUP(VALUE(MID($A301, 12, 1)),'DO NOT DELETE THIS SHEET'!$A$1:$B$32,2,0))*32^3)+(IFERROR(VLOOKUP(MID($A301, 13, 1),'DO NOT DELETE THIS SHEET'!$A$1:$B$32,2,0),VLOOKUP(VALUE(MID($A301, 13, 1)),'DO NOT DELETE THIS SHEET'!$A$1:$B$32,2,0))*32^2)+(IFERROR(VLOOKUP(MID($A301, 14, 1),'DO NOT DELETE THIS SHEET'!$A$1:$B$32,2,0),VLOOKUP(VALUE(MID($A301, 14, 1)),'DO NOT DELETE THIS SHEET'!$A$1:$B$32,2,0))*32)+(IFERROR(VLOOKUP(MID($A301, 15, 1),'DO NOT DELETE THIS SHEET'!$A$1:$B$32,2,0),VLOOKUP(VALUE(MID($A301, 15, 1)),'DO NOT DELETE THIS SHEET'!$A$1:$B$32,2,0)))</f>
        <v>#VALUE!</v>
      </c>
      <c r="I301" s="7" t="str">
        <f t="shared" si="37"/>
        <v/>
      </c>
      <c r="J301" s="15">
        <f>IF(K301="USMC",DATE(YEAR(DATE(1000,1,1)+(IF(IFERROR(VALUE(MID(MID(A301,84,4),1,1)),MID(MID(A301,84,4),1,1))=0,0,IFERROR(VLOOKUP(VALUE(MID(MID(A301,84,4),1,1)),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0)*POWER(32,0)))-1))-1900,MONTH(DATE(1000,1,1)+(IF(IFERROR(VALUE(MID(MID(A301,84,4),1,1)),MID(MID(A301,84,4),1,1))=0,0,IFERROR(VLOOKUP(VALUE(MID(MID(A301,84,4),1,1)),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0)*POWER(32,0)))-1)),DAY(DATE(1000,1,1)+(IF(IFERROR(VALUE(MID(MID(A301,84,4),1,1)),MID(MID(A301,84,4),1,1))=0,0,IFERROR(VLOOKUP(VALUE(MID(MID(A301,84,4),1,1)),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0)*POWER(32,0)))-1))),DATE(2999,1,1))</f>
        <v>401404</v>
      </c>
      <c r="K301" s="28" t="str">
        <f t="shared" si="38"/>
        <v>Other</v>
      </c>
    </row>
    <row r="302" spans="2:11" ht="12" customHeight="1">
      <c r="B302" s="7" t="str">
        <f t="shared" si="32"/>
        <v>No Card</v>
      </c>
      <c r="C302" s="7" t="str">
        <f>IF(COUNTIF(MasterRoster!$F$5:$F$1001, H302)&gt;0, "Yes", "No")</f>
        <v>No</v>
      </c>
      <c r="D302" s="16" t="str">
        <f t="shared" ca="1" si="33"/>
        <v>Error</v>
      </c>
      <c r="E302" s="7" t="str">
        <f t="shared" si="34"/>
        <v/>
      </c>
      <c r="F302" s="7" t="str">
        <f t="shared" si="35"/>
        <v/>
      </c>
      <c r="G302" s="7" t="str">
        <f t="shared" si="36"/>
        <v>N/A</v>
      </c>
      <c r="H302" s="28" t="e">
        <f>(IFERROR(VLOOKUP(MID($A302,9,1),'DO NOT DELETE THIS SHEET'!$A$1:$B$32,2,0),VLOOKUP(VALUE(MID($A302,9,1)),'DO NOT DELETE THIS SHEET'!$A$1:$B$32,2,0))*32^6)+(IFERROR(VLOOKUP(MID($A302, 10, 1),'DO NOT DELETE THIS SHEET'!$A$1:$B$32,2,0),VLOOKUP(VALUE(MID($A302, 10, 1)),'DO NOT DELETE THIS SHEET'!$A$1:$B$32,2,0))*32^5)+(IFERROR(VLOOKUP(MID($A302, 11, 1),'DO NOT DELETE THIS SHEET'!$A$1:$B$32,2,0),VLOOKUP(VALUE(MID($A302, 11, 1)),'DO NOT DELETE THIS SHEET'!$A$1:$B$32,2,0))*32^4)+(IFERROR(VLOOKUP(MID($A302, 12, 1),'DO NOT DELETE THIS SHEET'!$A$1:$B$32,2,0),VLOOKUP(VALUE(MID($A302, 12, 1)),'DO NOT DELETE THIS SHEET'!$A$1:$B$32,2,0))*32^3)+(IFERROR(VLOOKUP(MID($A302, 13, 1),'DO NOT DELETE THIS SHEET'!$A$1:$B$32,2,0),VLOOKUP(VALUE(MID($A302, 13, 1)),'DO NOT DELETE THIS SHEET'!$A$1:$B$32,2,0))*32^2)+(IFERROR(VLOOKUP(MID($A302, 14, 1),'DO NOT DELETE THIS SHEET'!$A$1:$B$32,2,0),VLOOKUP(VALUE(MID($A302, 14, 1)),'DO NOT DELETE THIS SHEET'!$A$1:$B$32,2,0))*32)+(IFERROR(VLOOKUP(MID($A302, 15, 1),'DO NOT DELETE THIS SHEET'!$A$1:$B$32,2,0),VLOOKUP(VALUE(MID($A302, 15, 1)),'DO NOT DELETE THIS SHEET'!$A$1:$B$32,2,0)))</f>
        <v>#VALUE!</v>
      </c>
      <c r="I302" s="7" t="str">
        <f t="shared" si="37"/>
        <v/>
      </c>
      <c r="J302" s="15">
        <f>IF(K302="USMC",DATE(YEAR(DATE(1000,1,1)+(IF(IFERROR(VALUE(MID(MID(A302,84,4),1,1)),MID(MID(A302,84,4),1,1))=0,0,IFERROR(VLOOKUP(VALUE(MID(MID(A302,84,4),1,1)),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0)*POWER(32,0)))-1))-1900,MONTH(DATE(1000,1,1)+(IF(IFERROR(VALUE(MID(MID(A302,84,4),1,1)),MID(MID(A302,84,4),1,1))=0,0,IFERROR(VLOOKUP(VALUE(MID(MID(A302,84,4),1,1)),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0)*POWER(32,0)))-1)),DAY(DATE(1000,1,1)+(IF(IFERROR(VALUE(MID(MID(A302,84,4),1,1)),MID(MID(A302,84,4),1,1))=0,0,IFERROR(VLOOKUP(VALUE(MID(MID(A302,84,4),1,1)),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0)*POWER(32,0)))-1))),DATE(2999,1,1))</f>
        <v>401404</v>
      </c>
      <c r="K302" s="28" t="str">
        <f t="shared" si="38"/>
        <v>Other</v>
      </c>
    </row>
    <row r="303" spans="2:11" ht="12" customHeight="1">
      <c r="B303" s="7" t="str">
        <f t="shared" si="32"/>
        <v>No Card</v>
      </c>
      <c r="C303" s="7" t="str">
        <f>IF(COUNTIF(MasterRoster!$F$5:$F$1001, H303)&gt;0, "Yes", "No")</f>
        <v>No</v>
      </c>
      <c r="D303" s="16" t="str">
        <f t="shared" ca="1" si="33"/>
        <v>Error</v>
      </c>
      <c r="E303" s="7" t="str">
        <f t="shared" si="34"/>
        <v/>
      </c>
      <c r="F303" s="7" t="str">
        <f t="shared" si="35"/>
        <v/>
      </c>
      <c r="G303" s="7" t="str">
        <f t="shared" si="36"/>
        <v>N/A</v>
      </c>
      <c r="H303" s="28" t="e">
        <f>(IFERROR(VLOOKUP(MID($A303,9,1),'DO NOT DELETE THIS SHEET'!$A$1:$B$32,2,0),VLOOKUP(VALUE(MID($A303,9,1)),'DO NOT DELETE THIS SHEET'!$A$1:$B$32,2,0))*32^6)+(IFERROR(VLOOKUP(MID($A303, 10, 1),'DO NOT DELETE THIS SHEET'!$A$1:$B$32,2,0),VLOOKUP(VALUE(MID($A303, 10, 1)),'DO NOT DELETE THIS SHEET'!$A$1:$B$32,2,0))*32^5)+(IFERROR(VLOOKUP(MID($A303, 11, 1),'DO NOT DELETE THIS SHEET'!$A$1:$B$32,2,0),VLOOKUP(VALUE(MID($A303, 11, 1)),'DO NOT DELETE THIS SHEET'!$A$1:$B$32,2,0))*32^4)+(IFERROR(VLOOKUP(MID($A303, 12, 1),'DO NOT DELETE THIS SHEET'!$A$1:$B$32,2,0),VLOOKUP(VALUE(MID($A303, 12, 1)),'DO NOT DELETE THIS SHEET'!$A$1:$B$32,2,0))*32^3)+(IFERROR(VLOOKUP(MID($A303, 13, 1),'DO NOT DELETE THIS SHEET'!$A$1:$B$32,2,0),VLOOKUP(VALUE(MID($A303, 13, 1)),'DO NOT DELETE THIS SHEET'!$A$1:$B$32,2,0))*32^2)+(IFERROR(VLOOKUP(MID($A303, 14, 1),'DO NOT DELETE THIS SHEET'!$A$1:$B$32,2,0),VLOOKUP(VALUE(MID($A303, 14, 1)),'DO NOT DELETE THIS SHEET'!$A$1:$B$32,2,0))*32)+(IFERROR(VLOOKUP(MID($A303, 15, 1),'DO NOT DELETE THIS SHEET'!$A$1:$B$32,2,0),VLOOKUP(VALUE(MID($A303, 15, 1)),'DO NOT DELETE THIS SHEET'!$A$1:$B$32,2,0)))</f>
        <v>#VALUE!</v>
      </c>
      <c r="I303" s="7" t="str">
        <f t="shared" si="37"/>
        <v/>
      </c>
      <c r="J303" s="15">
        <f>IF(K303="USMC",DATE(YEAR(DATE(1000,1,1)+(IF(IFERROR(VALUE(MID(MID(A303,84,4),1,1)),MID(MID(A303,84,4),1,1))=0,0,IFERROR(VLOOKUP(VALUE(MID(MID(A303,84,4),1,1)),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0)*POWER(32,0)))-1))-1900,MONTH(DATE(1000,1,1)+(IF(IFERROR(VALUE(MID(MID(A303,84,4),1,1)),MID(MID(A303,84,4),1,1))=0,0,IFERROR(VLOOKUP(VALUE(MID(MID(A303,84,4),1,1)),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0)*POWER(32,0)))-1)),DAY(DATE(1000,1,1)+(IF(IFERROR(VALUE(MID(MID(A303,84,4),1,1)),MID(MID(A303,84,4),1,1))=0,0,IFERROR(VLOOKUP(VALUE(MID(MID(A303,84,4),1,1)),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0)*POWER(32,0)))-1))),DATE(2999,1,1))</f>
        <v>401404</v>
      </c>
      <c r="K303" s="28" t="str">
        <f t="shared" si="38"/>
        <v>Other</v>
      </c>
    </row>
    <row r="304" spans="2:11" ht="12" customHeight="1">
      <c r="B304" s="7" t="str">
        <f t="shared" si="32"/>
        <v>No Card</v>
      </c>
      <c r="C304" s="7" t="str">
        <f>IF(COUNTIF(MasterRoster!$F$5:$F$1001, H304)&gt;0, "Yes", "No")</f>
        <v>No</v>
      </c>
      <c r="D304" s="16" t="str">
        <f t="shared" ca="1" si="33"/>
        <v>Error</v>
      </c>
      <c r="E304" s="7" t="str">
        <f t="shared" si="34"/>
        <v/>
      </c>
      <c r="F304" s="7" t="str">
        <f t="shared" si="35"/>
        <v/>
      </c>
      <c r="G304" s="7" t="str">
        <f t="shared" si="36"/>
        <v>N/A</v>
      </c>
      <c r="H304" s="28" t="e">
        <f>(IFERROR(VLOOKUP(MID($A304,9,1),'DO NOT DELETE THIS SHEET'!$A$1:$B$32,2,0),VLOOKUP(VALUE(MID($A304,9,1)),'DO NOT DELETE THIS SHEET'!$A$1:$B$32,2,0))*32^6)+(IFERROR(VLOOKUP(MID($A304, 10, 1),'DO NOT DELETE THIS SHEET'!$A$1:$B$32,2,0),VLOOKUP(VALUE(MID($A304, 10, 1)),'DO NOT DELETE THIS SHEET'!$A$1:$B$32,2,0))*32^5)+(IFERROR(VLOOKUP(MID($A304, 11, 1),'DO NOT DELETE THIS SHEET'!$A$1:$B$32,2,0),VLOOKUP(VALUE(MID($A304, 11, 1)),'DO NOT DELETE THIS SHEET'!$A$1:$B$32,2,0))*32^4)+(IFERROR(VLOOKUP(MID($A304, 12, 1),'DO NOT DELETE THIS SHEET'!$A$1:$B$32,2,0),VLOOKUP(VALUE(MID($A304, 12, 1)),'DO NOT DELETE THIS SHEET'!$A$1:$B$32,2,0))*32^3)+(IFERROR(VLOOKUP(MID($A304, 13, 1),'DO NOT DELETE THIS SHEET'!$A$1:$B$32,2,0),VLOOKUP(VALUE(MID($A304, 13, 1)),'DO NOT DELETE THIS SHEET'!$A$1:$B$32,2,0))*32^2)+(IFERROR(VLOOKUP(MID($A304, 14, 1),'DO NOT DELETE THIS SHEET'!$A$1:$B$32,2,0),VLOOKUP(VALUE(MID($A304, 14, 1)),'DO NOT DELETE THIS SHEET'!$A$1:$B$32,2,0))*32)+(IFERROR(VLOOKUP(MID($A304, 15, 1),'DO NOT DELETE THIS SHEET'!$A$1:$B$32,2,0),VLOOKUP(VALUE(MID($A304, 15, 1)),'DO NOT DELETE THIS SHEET'!$A$1:$B$32,2,0)))</f>
        <v>#VALUE!</v>
      </c>
      <c r="I304" s="7" t="str">
        <f t="shared" si="37"/>
        <v/>
      </c>
      <c r="J304" s="15">
        <f>IF(K304="USMC",DATE(YEAR(DATE(1000,1,1)+(IF(IFERROR(VALUE(MID(MID(A304,84,4),1,1)),MID(MID(A304,84,4),1,1))=0,0,IFERROR(VLOOKUP(VALUE(MID(MID(A304,84,4),1,1)),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0)*POWER(32,0)))-1))-1900,MONTH(DATE(1000,1,1)+(IF(IFERROR(VALUE(MID(MID(A304,84,4),1,1)),MID(MID(A304,84,4),1,1))=0,0,IFERROR(VLOOKUP(VALUE(MID(MID(A304,84,4),1,1)),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0)*POWER(32,0)))-1)),DAY(DATE(1000,1,1)+(IF(IFERROR(VALUE(MID(MID(A304,84,4),1,1)),MID(MID(A304,84,4),1,1))=0,0,IFERROR(VLOOKUP(VALUE(MID(MID(A304,84,4),1,1)),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0)*POWER(32,0)))-1))),DATE(2999,1,1))</f>
        <v>401404</v>
      </c>
      <c r="K304" s="28" t="str">
        <f t="shared" si="38"/>
        <v>Other</v>
      </c>
    </row>
    <row r="305" spans="2:11" ht="12" customHeight="1">
      <c r="B305" s="7" t="str">
        <f t="shared" si="32"/>
        <v>No Card</v>
      </c>
      <c r="C305" s="7" t="str">
        <f>IF(COUNTIF(MasterRoster!$F$5:$F$1001, H305)&gt;0, "Yes", "No")</f>
        <v>No</v>
      </c>
      <c r="D305" s="16" t="str">
        <f t="shared" ca="1" si="33"/>
        <v>Error</v>
      </c>
      <c r="E305" s="7" t="str">
        <f t="shared" si="34"/>
        <v/>
      </c>
      <c r="F305" s="7" t="str">
        <f t="shared" si="35"/>
        <v/>
      </c>
      <c r="G305" s="7" t="str">
        <f t="shared" si="36"/>
        <v>N/A</v>
      </c>
      <c r="H305" s="28" t="e">
        <f>(IFERROR(VLOOKUP(MID($A305,9,1),'DO NOT DELETE THIS SHEET'!$A$1:$B$32,2,0),VLOOKUP(VALUE(MID($A305,9,1)),'DO NOT DELETE THIS SHEET'!$A$1:$B$32,2,0))*32^6)+(IFERROR(VLOOKUP(MID($A305, 10, 1),'DO NOT DELETE THIS SHEET'!$A$1:$B$32,2,0),VLOOKUP(VALUE(MID($A305, 10, 1)),'DO NOT DELETE THIS SHEET'!$A$1:$B$32,2,0))*32^5)+(IFERROR(VLOOKUP(MID($A305, 11, 1),'DO NOT DELETE THIS SHEET'!$A$1:$B$32,2,0),VLOOKUP(VALUE(MID($A305, 11, 1)),'DO NOT DELETE THIS SHEET'!$A$1:$B$32,2,0))*32^4)+(IFERROR(VLOOKUP(MID($A305, 12, 1),'DO NOT DELETE THIS SHEET'!$A$1:$B$32,2,0),VLOOKUP(VALUE(MID($A305, 12, 1)),'DO NOT DELETE THIS SHEET'!$A$1:$B$32,2,0))*32^3)+(IFERROR(VLOOKUP(MID($A305, 13, 1),'DO NOT DELETE THIS SHEET'!$A$1:$B$32,2,0),VLOOKUP(VALUE(MID($A305, 13, 1)),'DO NOT DELETE THIS SHEET'!$A$1:$B$32,2,0))*32^2)+(IFERROR(VLOOKUP(MID($A305, 14, 1),'DO NOT DELETE THIS SHEET'!$A$1:$B$32,2,0),VLOOKUP(VALUE(MID($A305, 14, 1)),'DO NOT DELETE THIS SHEET'!$A$1:$B$32,2,0))*32)+(IFERROR(VLOOKUP(MID($A305, 15, 1),'DO NOT DELETE THIS SHEET'!$A$1:$B$32,2,0),VLOOKUP(VALUE(MID($A305, 15, 1)),'DO NOT DELETE THIS SHEET'!$A$1:$B$32,2,0)))</f>
        <v>#VALUE!</v>
      </c>
      <c r="I305" s="7" t="str">
        <f t="shared" si="37"/>
        <v/>
      </c>
      <c r="J305" s="15">
        <f>IF(K305="USMC",DATE(YEAR(DATE(1000,1,1)+(IF(IFERROR(VALUE(MID(MID(A305,84,4),1,1)),MID(MID(A305,84,4),1,1))=0,0,IFERROR(VLOOKUP(VALUE(MID(MID(A305,84,4),1,1)),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0)*POWER(32,0)))-1))-1900,MONTH(DATE(1000,1,1)+(IF(IFERROR(VALUE(MID(MID(A305,84,4),1,1)),MID(MID(A305,84,4),1,1))=0,0,IFERROR(VLOOKUP(VALUE(MID(MID(A305,84,4),1,1)),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0)*POWER(32,0)))-1)),DAY(DATE(1000,1,1)+(IF(IFERROR(VALUE(MID(MID(A305,84,4),1,1)),MID(MID(A305,84,4),1,1))=0,0,IFERROR(VLOOKUP(VALUE(MID(MID(A305,84,4),1,1)),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0)*POWER(32,0)))-1))),DATE(2999,1,1))</f>
        <v>401404</v>
      </c>
      <c r="K305" s="28" t="str">
        <f t="shared" si="38"/>
        <v>Other</v>
      </c>
    </row>
    <row r="306" spans="2:11" ht="12" customHeight="1">
      <c r="B306" s="7" t="str">
        <f t="shared" si="32"/>
        <v>No Card</v>
      </c>
      <c r="C306" s="7" t="str">
        <f>IF(COUNTIF(MasterRoster!$F$5:$F$1001, H306)&gt;0, "Yes", "No")</f>
        <v>No</v>
      </c>
      <c r="D306" s="16" t="str">
        <f t="shared" ca="1" si="33"/>
        <v>Error</v>
      </c>
      <c r="E306" s="7" t="str">
        <f t="shared" si="34"/>
        <v/>
      </c>
      <c r="F306" s="7" t="str">
        <f t="shared" si="35"/>
        <v/>
      </c>
      <c r="G306" s="7" t="str">
        <f t="shared" si="36"/>
        <v>N/A</v>
      </c>
      <c r="H306" s="28" t="e">
        <f>(IFERROR(VLOOKUP(MID($A306,9,1),'DO NOT DELETE THIS SHEET'!$A$1:$B$32,2,0),VLOOKUP(VALUE(MID($A306,9,1)),'DO NOT DELETE THIS SHEET'!$A$1:$B$32,2,0))*32^6)+(IFERROR(VLOOKUP(MID($A306, 10, 1),'DO NOT DELETE THIS SHEET'!$A$1:$B$32,2,0),VLOOKUP(VALUE(MID($A306, 10, 1)),'DO NOT DELETE THIS SHEET'!$A$1:$B$32,2,0))*32^5)+(IFERROR(VLOOKUP(MID($A306, 11, 1),'DO NOT DELETE THIS SHEET'!$A$1:$B$32,2,0),VLOOKUP(VALUE(MID($A306, 11, 1)),'DO NOT DELETE THIS SHEET'!$A$1:$B$32,2,0))*32^4)+(IFERROR(VLOOKUP(MID($A306, 12, 1),'DO NOT DELETE THIS SHEET'!$A$1:$B$32,2,0),VLOOKUP(VALUE(MID($A306, 12, 1)),'DO NOT DELETE THIS SHEET'!$A$1:$B$32,2,0))*32^3)+(IFERROR(VLOOKUP(MID($A306, 13, 1),'DO NOT DELETE THIS SHEET'!$A$1:$B$32,2,0),VLOOKUP(VALUE(MID($A306, 13, 1)),'DO NOT DELETE THIS SHEET'!$A$1:$B$32,2,0))*32^2)+(IFERROR(VLOOKUP(MID($A306, 14, 1),'DO NOT DELETE THIS SHEET'!$A$1:$B$32,2,0),VLOOKUP(VALUE(MID($A306, 14, 1)),'DO NOT DELETE THIS SHEET'!$A$1:$B$32,2,0))*32)+(IFERROR(VLOOKUP(MID($A306, 15, 1),'DO NOT DELETE THIS SHEET'!$A$1:$B$32,2,0),VLOOKUP(VALUE(MID($A306, 15, 1)),'DO NOT DELETE THIS SHEET'!$A$1:$B$32,2,0)))</f>
        <v>#VALUE!</v>
      </c>
      <c r="I306" s="7" t="str">
        <f t="shared" si="37"/>
        <v/>
      </c>
      <c r="J306" s="15">
        <f>IF(K306="USMC",DATE(YEAR(DATE(1000,1,1)+(IF(IFERROR(VALUE(MID(MID(A306,84,4),1,1)),MID(MID(A306,84,4),1,1))=0,0,IFERROR(VLOOKUP(VALUE(MID(MID(A306,84,4),1,1)),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0)*POWER(32,0)))-1))-1900,MONTH(DATE(1000,1,1)+(IF(IFERROR(VALUE(MID(MID(A306,84,4),1,1)),MID(MID(A306,84,4),1,1))=0,0,IFERROR(VLOOKUP(VALUE(MID(MID(A306,84,4),1,1)),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0)*POWER(32,0)))-1)),DAY(DATE(1000,1,1)+(IF(IFERROR(VALUE(MID(MID(A306,84,4),1,1)),MID(MID(A306,84,4),1,1))=0,0,IFERROR(VLOOKUP(VALUE(MID(MID(A306,84,4),1,1)),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0)*POWER(32,0)))-1))),DATE(2999,1,1))</f>
        <v>401404</v>
      </c>
      <c r="K306" s="28" t="str">
        <f t="shared" si="38"/>
        <v>Other</v>
      </c>
    </row>
    <row r="307" spans="2:11" ht="12" customHeight="1">
      <c r="B307" s="7" t="str">
        <f t="shared" si="32"/>
        <v>No Card</v>
      </c>
      <c r="C307" s="7" t="str">
        <f>IF(COUNTIF(MasterRoster!$F$5:$F$1001, H307)&gt;0, "Yes", "No")</f>
        <v>No</v>
      </c>
      <c r="D307" s="16" t="str">
        <f t="shared" ca="1" si="33"/>
        <v>Error</v>
      </c>
      <c r="E307" s="7" t="str">
        <f t="shared" si="34"/>
        <v/>
      </c>
      <c r="F307" s="7" t="str">
        <f t="shared" si="35"/>
        <v/>
      </c>
      <c r="G307" s="7" t="str">
        <f t="shared" si="36"/>
        <v>N/A</v>
      </c>
      <c r="H307" s="28" t="e">
        <f>(IFERROR(VLOOKUP(MID($A307,9,1),'DO NOT DELETE THIS SHEET'!$A$1:$B$32,2,0),VLOOKUP(VALUE(MID($A307,9,1)),'DO NOT DELETE THIS SHEET'!$A$1:$B$32,2,0))*32^6)+(IFERROR(VLOOKUP(MID($A307, 10, 1),'DO NOT DELETE THIS SHEET'!$A$1:$B$32,2,0),VLOOKUP(VALUE(MID($A307, 10, 1)),'DO NOT DELETE THIS SHEET'!$A$1:$B$32,2,0))*32^5)+(IFERROR(VLOOKUP(MID($A307, 11, 1),'DO NOT DELETE THIS SHEET'!$A$1:$B$32,2,0),VLOOKUP(VALUE(MID($A307, 11, 1)),'DO NOT DELETE THIS SHEET'!$A$1:$B$32,2,0))*32^4)+(IFERROR(VLOOKUP(MID($A307, 12, 1),'DO NOT DELETE THIS SHEET'!$A$1:$B$32,2,0),VLOOKUP(VALUE(MID($A307, 12, 1)),'DO NOT DELETE THIS SHEET'!$A$1:$B$32,2,0))*32^3)+(IFERROR(VLOOKUP(MID($A307, 13, 1),'DO NOT DELETE THIS SHEET'!$A$1:$B$32,2,0),VLOOKUP(VALUE(MID($A307, 13, 1)),'DO NOT DELETE THIS SHEET'!$A$1:$B$32,2,0))*32^2)+(IFERROR(VLOOKUP(MID($A307, 14, 1),'DO NOT DELETE THIS SHEET'!$A$1:$B$32,2,0),VLOOKUP(VALUE(MID($A307, 14, 1)),'DO NOT DELETE THIS SHEET'!$A$1:$B$32,2,0))*32)+(IFERROR(VLOOKUP(MID($A307, 15, 1),'DO NOT DELETE THIS SHEET'!$A$1:$B$32,2,0),VLOOKUP(VALUE(MID($A307, 15, 1)),'DO NOT DELETE THIS SHEET'!$A$1:$B$32,2,0)))</f>
        <v>#VALUE!</v>
      </c>
      <c r="I307" s="7" t="str">
        <f t="shared" si="37"/>
        <v/>
      </c>
      <c r="J307" s="15">
        <f>IF(K307="USMC",DATE(YEAR(DATE(1000,1,1)+(IF(IFERROR(VALUE(MID(MID(A307,84,4),1,1)),MID(MID(A307,84,4),1,1))=0,0,IFERROR(VLOOKUP(VALUE(MID(MID(A307,84,4),1,1)),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0)*POWER(32,0)))-1))-1900,MONTH(DATE(1000,1,1)+(IF(IFERROR(VALUE(MID(MID(A307,84,4),1,1)),MID(MID(A307,84,4),1,1))=0,0,IFERROR(VLOOKUP(VALUE(MID(MID(A307,84,4),1,1)),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0)*POWER(32,0)))-1)),DAY(DATE(1000,1,1)+(IF(IFERROR(VALUE(MID(MID(A307,84,4),1,1)),MID(MID(A307,84,4),1,1))=0,0,IFERROR(VLOOKUP(VALUE(MID(MID(A307,84,4),1,1)),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0)*POWER(32,0)))-1))),DATE(2999,1,1))</f>
        <v>401404</v>
      </c>
      <c r="K307" s="28" t="str">
        <f t="shared" si="38"/>
        <v>Other</v>
      </c>
    </row>
    <row r="308" spans="2:11" ht="12" customHeight="1">
      <c r="B308" s="7" t="str">
        <f t="shared" si="32"/>
        <v>No Card</v>
      </c>
      <c r="C308" s="7" t="str">
        <f>IF(COUNTIF(MasterRoster!$F$5:$F$1001, H308)&gt;0, "Yes", "No")</f>
        <v>No</v>
      </c>
      <c r="D308" s="16" t="str">
        <f t="shared" ca="1" si="33"/>
        <v>Error</v>
      </c>
      <c r="E308" s="7" t="str">
        <f t="shared" si="34"/>
        <v/>
      </c>
      <c r="F308" s="7" t="str">
        <f t="shared" si="35"/>
        <v/>
      </c>
      <c r="G308" s="7" t="str">
        <f t="shared" si="36"/>
        <v>N/A</v>
      </c>
      <c r="H308" s="28" t="e">
        <f>(IFERROR(VLOOKUP(MID($A308,9,1),'DO NOT DELETE THIS SHEET'!$A$1:$B$32,2,0),VLOOKUP(VALUE(MID($A308,9,1)),'DO NOT DELETE THIS SHEET'!$A$1:$B$32,2,0))*32^6)+(IFERROR(VLOOKUP(MID($A308, 10, 1),'DO NOT DELETE THIS SHEET'!$A$1:$B$32,2,0),VLOOKUP(VALUE(MID($A308, 10, 1)),'DO NOT DELETE THIS SHEET'!$A$1:$B$32,2,0))*32^5)+(IFERROR(VLOOKUP(MID($A308, 11, 1),'DO NOT DELETE THIS SHEET'!$A$1:$B$32,2,0),VLOOKUP(VALUE(MID($A308, 11, 1)),'DO NOT DELETE THIS SHEET'!$A$1:$B$32,2,0))*32^4)+(IFERROR(VLOOKUP(MID($A308, 12, 1),'DO NOT DELETE THIS SHEET'!$A$1:$B$32,2,0),VLOOKUP(VALUE(MID($A308, 12, 1)),'DO NOT DELETE THIS SHEET'!$A$1:$B$32,2,0))*32^3)+(IFERROR(VLOOKUP(MID($A308, 13, 1),'DO NOT DELETE THIS SHEET'!$A$1:$B$32,2,0),VLOOKUP(VALUE(MID($A308, 13, 1)),'DO NOT DELETE THIS SHEET'!$A$1:$B$32,2,0))*32^2)+(IFERROR(VLOOKUP(MID($A308, 14, 1),'DO NOT DELETE THIS SHEET'!$A$1:$B$32,2,0),VLOOKUP(VALUE(MID($A308, 14, 1)),'DO NOT DELETE THIS SHEET'!$A$1:$B$32,2,0))*32)+(IFERROR(VLOOKUP(MID($A308, 15, 1),'DO NOT DELETE THIS SHEET'!$A$1:$B$32,2,0),VLOOKUP(VALUE(MID($A308, 15, 1)),'DO NOT DELETE THIS SHEET'!$A$1:$B$32,2,0)))</f>
        <v>#VALUE!</v>
      </c>
      <c r="I308" s="7" t="str">
        <f t="shared" si="37"/>
        <v/>
      </c>
      <c r="J308" s="15">
        <f>IF(K308="USMC",DATE(YEAR(DATE(1000,1,1)+(IF(IFERROR(VALUE(MID(MID(A308,84,4),1,1)),MID(MID(A308,84,4),1,1))=0,0,IFERROR(VLOOKUP(VALUE(MID(MID(A308,84,4),1,1)),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0)*POWER(32,0)))-1))-1900,MONTH(DATE(1000,1,1)+(IF(IFERROR(VALUE(MID(MID(A308,84,4),1,1)),MID(MID(A308,84,4),1,1))=0,0,IFERROR(VLOOKUP(VALUE(MID(MID(A308,84,4),1,1)),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0)*POWER(32,0)))-1)),DAY(DATE(1000,1,1)+(IF(IFERROR(VALUE(MID(MID(A308,84,4),1,1)),MID(MID(A308,84,4),1,1))=0,0,IFERROR(VLOOKUP(VALUE(MID(MID(A308,84,4),1,1)),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0)*POWER(32,0)))-1))),DATE(2999,1,1))</f>
        <v>401404</v>
      </c>
      <c r="K308" s="28" t="str">
        <f t="shared" si="38"/>
        <v>Other</v>
      </c>
    </row>
    <row r="309" spans="2:11" ht="12" customHeight="1">
      <c r="B309" s="7" t="str">
        <f t="shared" si="32"/>
        <v>No Card</v>
      </c>
      <c r="C309" s="7" t="str">
        <f>IF(COUNTIF(MasterRoster!$F$5:$F$1001, H309)&gt;0, "Yes", "No")</f>
        <v>No</v>
      </c>
      <c r="D309" s="16" t="str">
        <f t="shared" ca="1" si="33"/>
        <v>Error</v>
      </c>
      <c r="E309" s="7" t="str">
        <f t="shared" si="34"/>
        <v/>
      </c>
      <c r="F309" s="7" t="str">
        <f t="shared" si="35"/>
        <v/>
      </c>
      <c r="G309" s="7" t="str">
        <f t="shared" si="36"/>
        <v>N/A</v>
      </c>
      <c r="H309" s="28" t="e">
        <f>(IFERROR(VLOOKUP(MID($A309,9,1),'DO NOT DELETE THIS SHEET'!$A$1:$B$32,2,0),VLOOKUP(VALUE(MID($A309,9,1)),'DO NOT DELETE THIS SHEET'!$A$1:$B$32,2,0))*32^6)+(IFERROR(VLOOKUP(MID($A309, 10, 1),'DO NOT DELETE THIS SHEET'!$A$1:$B$32,2,0),VLOOKUP(VALUE(MID($A309, 10, 1)),'DO NOT DELETE THIS SHEET'!$A$1:$B$32,2,0))*32^5)+(IFERROR(VLOOKUP(MID($A309, 11, 1),'DO NOT DELETE THIS SHEET'!$A$1:$B$32,2,0),VLOOKUP(VALUE(MID($A309, 11, 1)),'DO NOT DELETE THIS SHEET'!$A$1:$B$32,2,0))*32^4)+(IFERROR(VLOOKUP(MID($A309, 12, 1),'DO NOT DELETE THIS SHEET'!$A$1:$B$32,2,0),VLOOKUP(VALUE(MID($A309, 12, 1)),'DO NOT DELETE THIS SHEET'!$A$1:$B$32,2,0))*32^3)+(IFERROR(VLOOKUP(MID($A309, 13, 1),'DO NOT DELETE THIS SHEET'!$A$1:$B$32,2,0),VLOOKUP(VALUE(MID($A309, 13, 1)),'DO NOT DELETE THIS SHEET'!$A$1:$B$32,2,0))*32^2)+(IFERROR(VLOOKUP(MID($A309, 14, 1),'DO NOT DELETE THIS SHEET'!$A$1:$B$32,2,0),VLOOKUP(VALUE(MID($A309, 14, 1)),'DO NOT DELETE THIS SHEET'!$A$1:$B$32,2,0))*32)+(IFERROR(VLOOKUP(MID($A309, 15, 1),'DO NOT DELETE THIS SHEET'!$A$1:$B$32,2,0),VLOOKUP(VALUE(MID($A309, 15, 1)),'DO NOT DELETE THIS SHEET'!$A$1:$B$32,2,0)))</f>
        <v>#VALUE!</v>
      </c>
      <c r="I309" s="7" t="str">
        <f t="shared" si="37"/>
        <v/>
      </c>
      <c r="J309" s="15">
        <f>IF(K309="USMC",DATE(YEAR(DATE(1000,1,1)+(IF(IFERROR(VALUE(MID(MID(A309,84,4),1,1)),MID(MID(A309,84,4),1,1))=0,0,IFERROR(VLOOKUP(VALUE(MID(MID(A309,84,4),1,1)),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0)*POWER(32,0)))-1))-1900,MONTH(DATE(1000,1,1)+(IF(IFERROR(VALUE(MID(MID(A309,84,4),1,1)),MID(MID(A309,84,4),1,1))=0,0,IFERROR(VLOOKUP(VALUE(MID(MID(A309,84,4),1,1)),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0)*POWER(32,0)))-1)),DAY(DATE(1000,1,1)+(IF(IFERROR(VALUE(MID(MID(A309,84,4),1,1)),MID(MID(A309,84,4),1,1))=0,0,IFERROR(VLOOKUP(VALUE(MID(MID(A309,84,4),1,1)),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0)*POWER(32,0)))-1))),DATE(2999,1,1))</f>
        <v>401404</v>
      </c>
      <c r="K309" s="28" t="str">
        <f t="shared" si="38"/>
        <v>Other</v>
      </c>
    </row>
    <row r="310" spans="2:11" ht="12" customHeight="1">
      <c r="B310" s="7" t="str">
        <f t="shared" si="32"/>
        <v>No Card</v>
      </c>
      <c r="C310" s="7" t="str">
        <f>IF(COUNTIF(MasterRoster!$F$5:$F$1001, H310)&gt;0, "Yes", "No")</f>
        <v>No</v>
      </c>
      <c r="D310" s="16" t="str">
        <f t="shared" ca="1" si="33"/>
        <v>Error</v>
      </c>
      <c r="E310" s="7" t="str">
        <f t="shared" si="34"/>
        <v/>
      </c>
      <c r="F310" s="7" t="str">
        <f t="shared" si="35"/>
        <v/>
      </c>
      <c r="G310" s="7" t="str">
        <f t="shared" si="36"/>
        <v>N/A</v>
      </c>
      <c r="H310" s="28" t="e">
        <f>(IFERROR(VLOOKUP(MID($A310,9,1),'DO NOT DELETE THIS SHEET'!$A$1:$B$32,2,0),VLOOKUP(VALUE(MID($A310,9,1)),'DO NOT DELETE THIS SHEET'!$A$1:$B$32,2,0))*32^6)+(IFERROR(VLOOKUP(MID($A310, 10, 1),'DO NOT DELETE THIS SHEET'!$A$1:$B$32,2,0),VLOOKUP(VALUE(MID($A310, 10, 1)),'DO NOT DELETE THIS SHEET'!$A$1:$B$32,2,0))*32^5)+(IFERROR(VLOOKUP(MID($A310, 11, 1),'DO NOT DELETE THIS SHEET'!$A$1:$B$32,2,0),VLOOKUP(VALUE(MID($A310, 11, 1)),'DO NOT DELETE THIS SHEET'!$A$1:$B$32,2,0))*32^4)+(IFERROR(VLOOKUP(MID($A310, 12, 1),'DO NOT DELETE THIS SHEET'!$A$1:$B$32,2,0),VLOOKUP(VALUE(MID($A310, 12, 1)),'DO NOT DELETE THIS SHEET'!$A$1:$B$32,2,0))*32^3)+(IFERROR(VLOOKUP(MID($A310, 13, 1),'DO NOT DELETE THIS SHEET'!$A$1:$B$32,2,0),VLOOKUP(VALUE(MID($A310, 13, 1)),'DO NOT DELETE THIS SHEET'!$A$1:$B$32,2,0))*32^2)+(IFERROR(VLOOKUP(MID($A310, 14, 1),'DO NOT DELETE THIS SHEET'!$A$1:$B$32,2,0),VLOOKUP(VALUE(MID($A310, 14, 1)),'DO NOT DELETE THIS SHEET'!$A$1:$B$32,2,0))*32)+(IFERROR(VLOOKUP(MID($A310, 15, 1),'DO NOT DELETE THIS SHEET'!$A$1:$B$32,2,0),VLOOKUP(VALUE(MID($A310, 15, 1)),'DO NOT DELETE THIS SHEET'!$A$1:$B$32,2,0)))</f>
        <v>#VALUE!</v>
      </c>
      <c r="I310" s="7" t="str">
        <f t="shared" si="37"/>
        <v/>
      </c>
      <c r="J310" s="15">
        <f>IF(K310="USMC",DATE(YEAR(DATE(1000,1,1)+(IF(IFERROR(VALUE(MID(MID(A310,84,4),1,1)),MID(MID(A310,84,4),1,1))=0,0,IFERROR(VLOOKUP(VALUE(MID(MID(A310,84,4),1,1)),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0)*POWER(32,0)))-1))-1900,MONTH(DATE(1000,1,1)+(IF(IFERROR(VALUE(MID(MID(A310,84,4),1,1)),MID(MID(A310,84,4),1,1))=0,0,IFERROR(VLOOKUP(VALUE(MID(MID(A310,84,4),1,1)),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0)*POWER(32,0)))-1)),DAY(DATE(1000,1,1)+(IF(IFERROR(VALUE(MID(MID(A310,84,4),1,1)),MID(MID(A310,84,4),1,1))=0,0,IFERROR(VLOOKUP(VALUE(MID(MID(A310,84,4),1,1)),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0)*POWER(32,0)))-1))),DATE(2999,1,1))</f>
        <v>401404</v>
      </c>
      <c r="K310" s="28" t="str">
        <f t="shared" si="38"/>
        <v>Other</v>
      </c>
    </row>
    <row r="311" spans="2:11" ht="12" customHeight="1">
      <c r="B311" s="7" t="str">
        <f t="shared" si="32"/>
        <v>No Card</v>
      </c>
      <c r="C311" s="7" t="str">
        <f>IF(COUNTIF(MasterRoster!$F$5:$F$1001, H311)&gt;0, "Yes", "No")</f>
        <v>No</v>
      </c>
      <c r="D311" s="16" t="str">
        <f t="shared" ca="1" si="33"/>
        <v>Error</v>
      </c>
      <c r="E311" s="7" t="str">
        <f t="shared" si="34"/>
        <v/>
      </c>
      <c r="F311" s="7" t="str">
        <f t="shared" si="35"/>
        <v/>
      </c>
      <c r="G311" s="7" t="str">
        <f t="shared" si="36"/>
        <v>N/A</v>
      </c>
      <c r="H311" s="28" t="e">
        <f>(IFERROR(VLOOKUP(MID($A311,9,1),'DO NOT DELETE THIS SHEET'!$A$1:$B$32,2,0),VLOOKUP(VALUE(MID($A311,9,1)),'DO NOT DELETE THIS SHEET'!$A$1:$B$32,2,0))*32^6)+(IFERROR(VLOOKUP(MID($A311, 10, 1),'DO NOT DELETE THIS SHEET'!$A$1:$B$32,2,0),VLOOKUP(VALUE(MID($A311, 10, 1)),'DO NOT DELETE THIS SHEET'!$A$1:$B$32,2,0))*32^5)+(IFERROR(VLOOKUP(MID($A311, 11, 1),'DO NOT DELETE THIS SHEET'!$A$1:$B$32,2,0),VLOOKUP(VALUE(MID($A311, 11, 1)),'DO NOT DELETE THIS SHEET'!$A$1:$B$32,2,0))*32^4)+(IFERROR(VLOOKUP(MID($A311, 12, 1),'DO NOT DELETE THIS SHEET'!$A$1:$B$32,2,0),VLOOKUP(VALUE(MID($A311, 12, 1)),'DO NOT DELETE THIS SHEET'!$A$1:$B$32,2,0))*32^3)+(IFERROR(VLOOKUP(MID($A311, 13, 1),'DO NOT DELETE THIS SHEET'!$A$1:$B$32,2,0),VLOOKUP(VALUE(MID($A311, 13, 1)),'DO NOT DELETE THIS SHEET'!$A$1:$B$32,2,0))*32^2)+(IFERROR(VLOOKUP(MID($A311, 14, 1),'DO NOT DELETE THIS SHEET'!$A$1:$B$32,2,0),VLOOKUP(VALUE(MID($A311, 14, 1)),'DO NOT DELETE THIS SHEET'!$A$1:$B$32,2,0))*32)+(IFERROR(VLOOKUP(MID($A311, 15, 1),'DO NOT DELETE THIS SHEET'!$A$1:$B$32,2,0),VLOOKUP(VALUE(MID($A311, 15, 1)),'DO NOT DELETE THIS SHEET'!$A$1:$B$32,2,0)))</f>
        <v>#VALUE!</v>
      </c>
      <c r="I311" s="7" t="str">
        <f t="shared" si="37"/>
        <v/>
      </c>
      <c r="J311" s="15">
        <f>IF(K311="USMC",DATE(YEAR(DATE(1000,1,1)+(IF(IFERROR(VALUE(MID(MID(A311,84,4),1,1)),MID(MID(A311,84,4),1,1))=0,0,IFERROR(VLOOKUP(VALUE(MID(MID(A311,84,4),1,1)),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0)*POWER(32,0)))-1))-1900,MONTH(DATE(1000,1,1)+(IF(IFERROR(VALUE(MID(MID(A311,84,4),1,1)),MID(MID(A311,84,4),1,1))=0,0,IFERROR(VLOOKUP(VALUE(MID(MID(A311,84,4),1,1)),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0)*POWER(32,0)))-1)),DAY(DATE(1000,1,1)+(IF(IFERROR(VALUE(MID(MID(A311,84,4),1,1)),MID(MID(A311,84,4),1,1))=0,0,IFERROR(VLOOKUP(VALUE(MID(MID(A311,84,4),1,1)),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0)*POWER(32,0)))-1))),DATE(2999,1,1))</f>
        <v>401404</v>
      </c>
      <c r="K311" s="28" t="str">
        <f t="shared" si="38"/>
        <v>Other</v>
      </c>
    </row>
    <row r="312" spans="2:11" ht="12" customHeight="1">
      <c r="B312" s="7" t="str">
        <f t="shared" si="32"/>
        <v>No Card</v>
      </c>
      <c r="C312" s="7" t="str">
        <f>IF(COUNTIF(MasterRoster!$F$5:$F$1001, H312)&gt;0, "Yes", "No")</f>
        <v>No</v>
      </c>
      <c r="D312" s="16" t="str">
        <f t="shared" ca="1" si="33"/>
        <v>Error</v>
      </c>
      <c r="E312" s="7" t="str">
        <f t="shared" si="34"/>
        <v/>
      </c>
      <c r="F312" s="7" t="str">
        <f t="shared" si="35"/>
        <v/>
      </c>
      <c r="G312" s="7" t="str">
        <f t="shared" si="36"/>
        <v>N/A</v>
      </c>
      <c r="H312" s="28" t="e">
        <f>(IFERROR(VLOOKUP(MID($A312,9,1),'DO NOT DELETE THIS SHEET'!$A$1:$B$32,2,0),VLOOKUP(VALUE(MID($A312,9,1)),'DO NOT DELETE THIS SHEET'!$A$1:$B$32,2,0))*32^6)+(IFERROR(VLOOKUP(MID($A312, 10, 1),'DO NOT DELETE THIS SHEET'!$A$1:$B$32,2,0),VLOOKUP(VALUE(MID($A312, 10, 1)),'DO NOT DELETE THIS SHEET'!$A$1:$B$32,2,0))*32^5)+(IFERROR(VLOOKUP(MID($A312, 11, 1),'DO NOT DELETE THIS SHEET'!$A$1:$B$32,2,0),VLOOKUP(VALUE(MID($A312, 11, 1)),'DO NOT DELETE THIS SHEET'!$A$1:$B$32,2,0))*32^4)+(IFERROR(VLOOKUP(MID($A312, 12, 1),'DO NOT DELETE THIS SHEET'!$A$1:$B$32,2,0),VLOOKUP(VALUE(MID($A312, 12, 1)),'DO NOT DELETE THIS SHEET'!$A$1:$B$32,2,0))*32^3)+(IFERROR(VLOOKUP(MID($A312, 13, 1),'DO NOT DELETE THIS SHEET'!$A$1:$B$32,2,0),VLOOKUP(VALUE(MID($A312, 13, 1)),'DO NOT DELETE THIS SHEET'!$A$1:$B$32,2,0))*32^2)+(IFERROR(VLOOKUP(MID($A312, 14, 1),'DO NOT DELETE THIS SHEET'!$A$1:$B$32,2,0),VLOOKUP(VALUE(MID($A312, 14, 1)),'DO NOT DELETE THIS SHEET'!$A$1:$B$32,2,0))*32)+(IFERROR(VLOOKUP(MID($A312, 15, 1),'DO NOT DELETE THIS SHEET'!$A$1:$B$32,2,0),VLOOKUP(VALUE(MID($A312, 15, 1)),'DO NOT DELETE THIS SHEET'!$A$1:$B$32,2,0)))</f>
        <v>#VALUE!</v>
      </c>
      <c r="I312" s="7" t="str">
        <f t="shared" si="37"/>
        <v/>
      </c>
      <c r="J312" s="15">
        <f>IF(K312="USMC",DATE(YEAR(DATE(1000,1,1)+(IF(IFERROR(VALUE(MID(MID(A312,84,4),1,1)),MID(MID(A312,84,4),1,1))=0,0,IFERROR(VLOOKUP(VALUE(MID(MID(A312,84,4),1,1)),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0)*POWER(32,0)))-1))-1900,MONTH(DATE(1000,1,1)+(IF(IFERROR(VALUE(MID(MID(A312,84,4),1,1)),MID(MID(A312,84,4),1,1))=0,0,IFERROR(VLOOKUP(VALUE(MID(MID(A312,84,4),1,1)),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0)*POWER(32,0)))-1)),DAY(DATE(1000,1,1)+(IF(IFERROR(VALUE(MID(MID(A312,84,4),1,1)),MID(MID(A312,84,4),1,1))=0,0,IFERROR(VLOOKUP(VALUE(MID(MID(A312,84,4),1,1)),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0)*POWER(32,0)))-1))),DATE(2999,1,1))</f>
        <v>401404</v>
      </c>
      <c r="K312" s="28" t="str">
        <f t="shared" si="38"/>
        <v>Other</v>
      </c>
    </row>
    <row r="313" spans="2:11" ht="12" customHeight="1">
      <c r="B313" s="7" t="str">
        <f t="shared" si="32"/>
        <v>No Card</v>
      </c>
      <c r="C313" s="7" t="str">
        <f>IF(COUNTIF(MasterRoster!$F$5:$F$1001, H313)&gt;0, "Yes", "No")</f>
        <v>No</v>
      </c>
      <c r="D313" s="16" t="str">
        <f t="shared" ca="1" si="33"/>
        <v>Error</v>
      </c>
      <c r="E313" s="7" t="str">
        <f t="shared" si="34"/>
        <v/>
      </c>
      <c r="F313" s="7" t="str">
        <f t="shared" si="35"/>
        <v/>
      </c>
      <c r="G313" s="7" t="str">
        <f t="shared" si="36"/>
        <v>N/A</v>
      </c>
      <c r="H313" s="28" t="e">
        <f>(IFERROR(VLOOKUP(MID($A313,9,1),'DO NOT DELETE THIS SHEET'!$A$1:$B$32,2,0),VLOOKUP(VALUE(MID($A313,9,1)),'DO NOT DELETE THIS SHEET'!$A$1:$B$32,2,0))*32^6)+(IFERROR(VLOOKUP(MID($A313, 10, 1),'DO NOT DELETE THIS SHEET'!$A$1:$B$32,2,0),VLOOKUP(VALUE(MID($A313, 10, 1)),'DO NOT DELETE THIS SHEET'!$A$1:$B$32,2,0))*32^5)+(IFERROR(VLOOKUP(MID($A313, 11, 1),'DO NOT DELETE THIS SHEET'!$A$1:$B$32,2,0),VLOOKUP(VALUE(MID($A313, 11, 1)),'DO NOT DELETE THIS SHEET'!$A$1:$B$32,2,0))*32^4)+(IFERROR(VLOOKUP(MID($A313, 12, 1),'DO NOT DELETE THIS SHEET'!$A$1:$B$32,2,0),VLOOKUP(VALUE(MID($A313, 12, 1)),'DO NOT DELETE THIS SHEET'!$A$1:$B$32,2,0))*32^3)+(IFERROR(VLOOKUP(MID($A313, 13, 1),'DO NOT DELETE THIS SHEET'!$A$1:$B$32,2,0),VLOOKUP(VALUE(MID($A313, 13, 1)),'DO NOT DELETE THIS SHEET'!$A$1:$B$32,2,0))*32^2)+(IFERROR(VLOOKUP(MID($A313, 14, 1),'DO NOT DELETE THIS SHEET'!$A$1:$B$32,2,0),VLOOKUP(VALUE(MID($A313, 14, 1)),'DO NOT DELETE THIS SHEET'!$A$1:$B$32,2,0))*32)+(IFERROR(VLOOKUP(MID($A313, 15, 1),'DO NOT DELETE THIS SHEET'!$A$1:$B$32,2,0),VLOOKUP(VALUE(MID($A313, 15, 1)),'DO NOT DELETE THIS SHEET'!$A$1:$B$32,2,0)))</f>
        <v>#VALUE!</v>
      </c>
      <c r="I313" s="7" t="str">
        <f t="shared" si="37"/>
        <v/>
      </c>
      <c r="J313" s="15">
        <f>IF(K313="USMC",DATE(YEAR(DATE(1000,1,1)+(IF(IFERROR(VALUE(MID(MID(A313,84,4),1,1)),MID(MID(A313,84,4),1,1))=0,0,IFERROR(VLOOKUP(VALUE(MID(MID(A313,84,4),1,1)),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0)*POWER(32,0)))-1))-1900,MONTH(DATE(1000,1,1)+(IF(IFERROR(VALUE(MID(MID(A313,84,4),1,1)),MID(MID(A313,84,4),1,1))=0,0,IFERROR(VLOOKUP(VALUE(MID(MID(A313,84,4),1,1)),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0)*POWER(32,0)))-1)),DAY(DATE(1000,1,1)+(IF(IFERROR(VALUE(MID(MID(A313,84,4),1,1)),MID(MID(A313,84,4),1,1))=0,0,IFERROR(VLOOKUP(VALUE(MID(MID(A313,84,4),1,1)),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0)*POWER(32,0)))-1))),DATE(2999,1,1))</f>
        <v>401404</v>
      </c>
      <c r="K313" s="28" t="str">
        <f t="shared" si="38"/>
        <v>Other</v>
      </c>
    </row>
    <row r="314" spans="2:11" ht="12" customHeight="1">
      <c r="B314" s="7" t="str">
        <f t="shared" si="32"/>
        <v>No Card</v>
      </c>
      <c r="C314" s="7" t="str">
        <f>IF(COUNTIF(MasterRoster!$F$5:$F$1001, H314)&gt;0, "Yes", "No")</f>
        <v>No</v>
      </c>
      <c r="D314" s="16" t="str">
        <f t="shared" ca="1" si="33"/>
        <v>Error</v>
      </c>
      <c r="E314" s="7" t="str">
        <f t="shared" si="34"/>
        <v/>
      </c>
      <c r="F314" s="7" t="str">
        <f t="shared" si="35"/>
        <v/>
      </c>
      <c r="G314" s="7" t="str">
        <f t="shared" si="36"/>
        <v>N/A</v>
      </c>
      <c r="H314" s="28" t="e">
        <f>(IFERROR(VLOOKUP(MID($A314,9,1),'DO NOT DELETE THIS SHEET'!$A$1:$B$32,2,0),VLOOKUP(VALUE(MID($A314,9,1)),'DO NOT DELETE THIS SHEET'!$A$1:$B$32,2,0))*32^6)+(IFERROR(VLOOKUP(MID($A314, 10, 1),'DO NOT DELETE THIS SHEET'!$A$1:$B$32,2,0),VLOOKUP(VALUE(MID($A314, 10, 1)),'DO NOT DELETE THIS SHEET'!$A$1:$B$32,2,0))*32^5)+(IFERROR(VLOOKUP(MID($A314, 11, 1),'DO NOT DELETE THIS SHEET'!$A$1:$B$32,2,0),VLOOKUP(VALUE(MID($A314, 11, 1)),'DO NOT DELETE THIS SHEET'!$A$1:$B$32,2,0))*32^4)+(IFERROR(VLOOKUP(MID($A314, 12, 1),'DO NOT DELETE THIS SHEET'!$A$1:$B$32,2,0),VLOOKUP(VALUE(MID($A314, 12, 1)),'DO NOT DELETE THIS SHEET'!$A$1:$B$32,2,0))*32^3)+(IFERROR(VLOOKUP(MID($A314, 13, 1),'DO NOT DELETE THIS SHEET'!$A$1:$B$32,2,0),VLOOKUP(VALUE(MID($A314, 13, 1)),'DO NOT DELETE THIS SHEET'!$A$1:$B$32,2,0))*32^2)+(IFERROR(VLOOKUP(MID($A314, 14, 1),'DO NOT DELETE THIS SHEET'!$A$1:$B$32,2,0),VLOOKUP(VALUE(MID($A314, 14, 1)),'DO NOT DELETE THIS SHEET'!$A$1:$B$32,2,0))*32)+(IFERROR(VLOOKUP(MID($A314, 15, 1),'DO NOT DELETE THIS SHEET'!$A$1:$B$32,2,0),VLOOKUP(VALUE(MID($A314, 15, 1)),'DO NOT DELETE THIS SHEET'!$A$1:$B$32,2,0)))</f>
        <v>#VALUE!</v>
      </c>
      <c r="I314" s="7" t="str">
        <f t="shared" si="37"/>
        <v/>
      </c>
      <c r="J314" s="15">
        <f>IF(K314="USMC",DATE(YEAR(DATE(1000,1,1)+(IF(IFERROR(VALUE(MID(MID(A314,84,4),1,1)),MID(MID(A314,84,4),1,1))=0,0,IFERROR(VLOOKUP(VALUE(MID(MID(A314,84,4),1,1)),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0)*POWER(32,0)))-1))-1900,MONTH(DATE(1000,1,1)+(IF(IFERROR(VALUE(MID(MID(A314,84,4),1,1)),MID(MID(A314,84,4),1,1))=0,0,IFERROR(VLOOKUP(VALUE(MID(MID(A314,84,4),1,1)),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0)*POWER(32,0)))-1)),DAY(DATE(1000,1,1)+(IF(IFERROR(VALUE(MID(MID(A314,84,4),1,1)),MID(MID(A314,84,4),1,1))=0,0,IFERROR(VLOOKUP(VALUE(MID(MID(A314,84,4),1,1)),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0)*POWER(32,0)))-1))),DATE(2999,1,1))</f>
        <v>401404</v>
      </c>
      <c r="K314" s="28" t="str">
        <f t="shared" si="38"/>
        <v>Other</v>
      </c>
    </row>
    <row r="315" spans="2:11" ht="12" customHeight="1">
      <c r="B315" s="7" t="str">
        <f t="shared" si="32"/>
        <v>No Card</v>
      </c>
      <c r="C315" s="7" t="str">
        <f>IF(COUNTIF(MasterRoster!$F$5:$F$1001, H315)&gt;0, "Yes", "No")</f>
        <v>No</v>
      </c>
      <c r="D315" s="16" t="str">
        <f t="shared" ca="1" si="33"/>
        <v>Error</v>
      </c>
      <c r="E315" s="7" t="str">
        <f t="shared" si="34"/>
        <v/>
      </c>
      <c r="F315" s="7" t="str">
        <f t="shared" si="35"/>
        <v/>
      </c>
      <c r="G315" s="7" t="str">
        <f t="shared" si="36"/>
        <v>N/A</v>
      </c>
      <c r="H315" s="28" t="e">
        <f>(IFERROR(VLOOKUP(MID($A315,9,1),'DO NOT DELETE THIS SHEET'!$A$1:$B$32,2,0),VLOOKUP(VALUE(MID($A315,9,1)),'DO NOT DELETE THIS SHEET'!$A$1:$B$32,2,0))*32^6)+(IFERROR(VLOOKUP(MID($A315, 10, 1),'DO NOT DELETE THIS SHEET'!$A$1:$B$32,2,0),VLOOKUP(VALUE(MID($A315, 10, 1)),'DO NOT DELETE THIS SHEET'!$A$1:$B$32,2,0))*32^5)+(IFERROR(VLOOKUP(MID($A315, 11, 1),'DO NOT DELETE THIS SHEET'!$A$1:$B$32,2,0),VLOOKUP(VALUE(MID($A315, 11, 1)),'DO NOT DELETE THIS SHEET'!$A$1:$B$32,2,0))*32^4)+(IFERROR(VLOOKUP(MID($A315, 12, 1),'DO NOT DELETE THIS SHEET'!$A$1:$B$32,2,0),VLOOKUP(VALUE(MID($A315, 12, 1)),'DO NOT DELETE THIS SHEET'!$A$1:$B$32,2,0))*32^3)+(IFERROR(VLOOKUP(MID($A315, 13, 1),'DO NOT DELETE THIS SHEET'!$A$1:$B$32,2,0),VLOOKUP(VALUE(MID($A315, 13, 1)),'DO NOT DELETE THIS SHEET'!$A$1:$B$32,2,0))*32^2)+(IFERROR(VLOOKUP(MID($A315, 14, 1),'DO NOT DELETE THIS SHEET'!$A$1:$B$32,2,0),VLOOKUP(VALUE(MID($A315, 14, 1)),'DO NOT DELETE THIS SHEET'!$A$1:$B$32,2,0))*32)+(IFERROR(VLOOKUP(MID($A315, 15, 1),'DO NOT DELETE THIS SHEET'!$A$1:$B$32,2,0),VLOOKUP(VALUE(MID($A315, 15, 1)),'DO NOT DELETE THIS SHEET'!$A$1:$B$32,2,0)))</f>
        <v>#VALUE!</v>
      </c>
      <c r="I315" s="7" t="str">
        <f t="shared" si="37"/>
        <v/>
      </c>
      <c r="J315" s="15">
        <f>IF(K315="USMC",DATE(YEAR(DATE(1000,1,1)+(IF(IFERROR(VALUE(MID(MID(A315,84,4),1,1)),MID(MID(A315,84,4),1,1))=0,0,IFERROR(VLOOKUP(VALUE(MID(MID(A315,84,4),1,1)),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0)*POWER(32,0)))-1))-1900,MONTH(DATE(1000,1,1)+(IF(IFERROR(VALUE(MID(MID(A315,84,4),1,1)),MID(MID(A315,84,4),1,1))=0,0,IFERROR(VLOOKUP(VALUE(MID(MID(A315,84,4),1,1)),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0)*POWER(32,0)))-1)),DAY(DATE(1000,1,1)+(IF(IFERROR(VALUE(MID(MID(A315,84,4),1,1)),MID(MID(A315,84,4),1,1))=0,0,IFERROR(VLOOKUP(VALUE(MID(MID(A315,84,4),1,1)),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0)*POWER(32,0)))-1))),DATE(2999,1,1))</f>
        <v>401404</v>
      </c>
      <c r="K315" s="28" t="str">
        <f t="shared" si="38"/>
        <v>Other</v>
      </c>
    </row>
    <row r="316" spans="2:11" ht="12" customHeight="1">
      <c r="B316" s="7" t="str">
        <f t="shared" si="32"/>
        <v>No Card</v>
      </c>
      <c r="C316" s="7" t="str">
        <f>IF(COUNTIF(MasterRoster!$F$5:$F$1001, H316)&gt;0, "Yes", "No")</f>
        <v>No</v>
      </c>
      <c r="D316" s="16" t="str">
        <f t="shared" ca="1" si="33"/>
        <v>Error</v>
      </c>
      <c r="E316" s="7" t="str">
        <f t="shared" si="34"/>
        <v/>
      </c>
      <c r="F316" s="7" t="str">
        <f t="shared" si="35"/>
        <v/>
      </c>
      <c r="G316" s="7" t="str">
        <f t="shared" si="36"/>
        <v>N/A</v>
      </c>
      <c r="H316" s="28" t="e">
        <f>(IFERROR(VLOOKUP(MID($A316,9,1),'DO NOT DELETE THIS SHEET'!$A$1:$B$32,2,0),VLOOKUP(VALUE(MID($A316,9,1)),'DO NOT DELETE THIS SHEET'!$A$1:$B$32,2,0))*32^6)+(IFERROR(VLOOKUP(MID($A316, 10, 1),'DO NOT DELETE THIS SHEET'!$A$1:$B$32,2,0),VLOOKUP(VALUE(MID($A316, 10, 1)),'DO NOT DELETE THIS SHEET'!$A$1:$B$32,2,0))*32^5)+(IFERROR(VLOOKUP(MID($A316, 11, 1),'DO NOT DELETE THIS SHEET'!$A$1:$B$32,2,0),VLOOKUP(VALUE(MID($A316, 11, 1)),'DO NOT DELETE THIS SHEET'!$A$1:$B$32,2,0))*32^4)+(IFERROR(VLOOKUP(MID($A316, 12, 1),'DO NOT DELETE THIS SHEET'!$A$1:$B$32,2,0),VLOOKUP(VALUE(MID($A316, 12, 1)),'DO NOT DELETE THIS SHEET'!$A$1:$B$32,2,0))*32^3)+(IFERROR(VLOOKUP(MID($A316, 13, 1),'DO NOT DELETE THIS SHEET'!$A$1:$B$32,2,0),VLOOKUP(VALUE(MID($A316, 13, 1)),'DO NOT DELETE THIS SHEET'!$A$1:$B$32,2,0))*32^2)+(IFERROR(VLOOKUP(MID($A316, 14, 1),'DO NOT DELETE THIS SHEET'!$A$1:$B$32,2,0),VLOOKUP(VALUE(MID($A316, 14, 1)),'DO NOT DELETE THIS SHEET'!$A$1:$B$32,2,0))*32)+(IFERROR(VLOOKUP(MID($A316, 15, 1),'DO NOT DELETE THIS SHEET'!$A$1:$B$32,2,0),VLOOKUP(VALUE(MID($A316, 15, 1)),'DO NOT DELETE THIS SHEET'!$A$1:$B$32,2,0)))</f>
        <v>#VALUE!</v>
      </c>
      <c r="I316" s="7" t="str">
        <f t="shared" si="37"/>
        <v/>
      </c>
      <c r="J316" s="15">
        <f>IF(K316="USMC",DATE(YEAR(DATE(1000,1,1)+(IF(IFERROR(VALUE(MID(MID(A316,84,4),1,1)),MID(MID(A316,84,4),1,1))=0,0,IFERROR(VLOOKUP(VALUE(MID(MID(A316,84,4),1,1)),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0)*POWER(32,0)))-1))-1900,MONTH(DATE(1000,1,1)+(IF(IFERROR(VALUE(MID(MID(A316,84,4),1,1)),MID(MID(A316,84,4),1,1))=0,0,IFERROR(VLOOKUP(VALUE(MID(MID(A316,84,4),1,1)),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0)*POWER(32,0)))-1)),DAY(DATE(1000,1,1)+(IF(IFERROR(VALUE(MID(MID(A316,84,4),1,1)),MID(MID(A316,84,4),1,1))=0,0,IFERROR(VLOOKUP(VALUE(MID(MID(A316,84,4),1,1)),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0)*POWER(32,0)))-1))),DATE(2999,1,1))</f>
        <v>401404</v>
      </c>
      <c r="K316" s="28" t="str">
        <f t="shared" si="38"/>
        <v>Other</v>
      </c>
    </row>
    <row r="317" spans="2:11" ht="12" customHeight="1">
      <c r="B317" s="7" t="str">
        <f t="shared" si="32"/>
        <v>No Card</v>
      </c>
      <c r="C317" s="7" t="str">
        <f>IF(COUNTIF(MasterRoster!$F$5:$F$1001, H317)&gt;0, "Yes", "No")</f>
        <v>No</v>
      </c>
      <c r="D317" s="16" t="str">
        <f t="shared" ca="1" si="33"/>
        <v>Error</v>
      </c>
      <c r="E317" s="7" t="str">
        <f t="shared" si="34"/>
        <v/>
      </c>
      <c r="F317" s="7" t="str">
        <f t="shared" si="35"/>
        <v/>
      </c>
      <c r="G317" s="7" t="str">
        <f t="shared" si="36"/>
        <v>N/A</v>
      </c>
      <c r="H317" s="28" t="e">
        <f>(IFERROR(VLOOKUP(MID($A317,9,1),'DO NOT DELETE THIS SHEET'!$A$1:$B$32,2,0),VLOOKUP(VALUE(MID($A317,9,1)),'DO NOT DELETE THIS SHEET'!$A$1:$B$32,2,0))*32^6)+(IFERROR(VLOOKUP(MID($A317, 10, 1),'DO NOT DELETE THIS SHEET'!$A$1:$B$32,2,0),VLOOKUP(VALUE(MID($A317, 10, 1)),'DO NOT DELETE THIS SHEET'!$A$1:$B$32,2,0))*32^5)+(IFERROR(VLOOKUP(MID($A317, 11, 1),'DO NOT DELETE THIS SHEET'!$A$1:$B$32,2,0),VLOOKUP(VALUE(MID($A317, 11, 1)),'DO NOT DELETE THIS SHEET'!$A$1:$B$32,2,0))*32^4)+(IFERROR(VLOOKUP(MID($A317, 12, 1),'DO NOT DELETE THIS SHEET'!$A$1:$B$32,2,0),VLOOKUP(VALUE(MID($A317, 12, 1)),'DO NOT DELETE THIS SHEET'!$A$1:$B$32,2,0))*32^3)+(IFERROR(VLOOKUP(MID($A317, 13, 1),'DO NOT DELETE THIS SHEET'!$A$1:$B$32,2,0),VLOOKUP(VALUE(MID($A317, 13, 1)),'DO NOT DELETE THIS SHEET'!$A$1:$B$32,2,0))*32^2)+(IFERROR(VLOOKUP(MID($A317, 14, 1),'DO NOT DELETE THIS SHEET'!$A$1:$B$32,2,0),VLOOKUP(VALUE(MID($A317, 14, 1)),'DO NOT DELETE THIS SHEET'!$A$1:$B$32,2,0))*32)+(IFERROR(VLOOKUP(MID($A317, 15, 1),'DO NOT DELETE THIS SHEET'!$A$1:$B$32,2,0),VLOOKUP(VALUE(MID($A317, 15, 1)),'DO NOT DELETE THIS SHEET'!$A$1:$B$32,2,0)))</f>
        <v>#VALUE!</v>
      </c>
      <c r="I317" s="7" t="str">
        <f t="shared" si="37"/>
        <v/>
      </c>
      <c r="J317" s="15">
        <f>IF(K317="USMC",DATE(YEAR(DATE(1000,1,1)+(IF(IFERROR(VALUE(MID(MID(A317,84,4),1,1)),MID(MID(A317,84,4),1,1))=0,0,IFERROR(VLOOKUP(VALUE(MID(MID(A317,84,4),1,1)),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0)*POWER(32,0)))-1))-1900,MONTH(DATE(1000,1,1)+(IF(IFERROR(VALUE(MID(MID(A317,84,4),1,1)),MID(MID(A317,84,4),1,1))=0,0,IFERROR(VLOOKUP(VALUE(MID(MID(A317,84,4),1,1)),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0)*POWER(32,0)))-1)),DAY(DATE(1000,1,1)+(IF(IFERROR(VALUE(MID(MID(A317,84,4),1,1)),MID(MID(A317,84,4),1,1))=0,0,IFERROR(VLOOKUP(VALUE(MID(MID(A317,84,4),1,1)),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0)*POWER(32,0)))-1))),DATE(2999,1,1))</f>
        <v>401404</v>
      </c>
      <c r="K317" s="28" t="str">
        <f t="shared" si="38"/>
        <v>Other</v>
      </c>
    </row>
    <row r="318" spans="2:11" ht="12" customHeight="1">
      <c r="B318" s="7" t="str">
        <f t="shared" si="32"/>
        <v>No Card</v>
      </c>
      <c r="C318" s="7" t="str">
        <f>IF(COUNTIF(MasterRoster!$F$5:$F$1001, H318)&gt;0, "Yes", "No")</f>
        <v>No</v>
      </c>
      <c r="D318" s="16" t="str">
        <f t="shared" ca="1" si="33"/>
        <v>Error</v>
      </c>
      <c r="E318" s="7" t="str">
        <f t="shared" si="34"/>
        <v/>
      </c>
      <c r="F318" s="7" t="str">
        <f t="shared" si="35"/>
        <v/>
      </c>
      <c r="G318" s="7" t="str">
        <f t="shared" si="36"/>
        <v>N/A</v>
      </c>
      <c r="H318" s="28" t="e">
        <f>(IFERROR(VLOOKUP(MID($A318,9,1),'DO NOT DELETE THIS SHEET'!$A$1:$B$32,2,0),VLOOKUP(VALUE(MID($A318,9,1)),'DO NOT DELETE THIS SHEET'!$A$1:$B$32,2,0))*32^6)+(IFERROR(VLOOKUP(MID($A318, 10, 1),'DO NOT DELETE THIS SHEET'!$A$1:$B$32,2,0),VLOOKUP(VALUE(MID($A318, 10, 1)),'DO NOT DELETE THIS SHEET'!$A$1:$B$32,2,0))*32^5)+(IFERROR(VLOOKUP(MID($A318, 11, 1),'DO NOT DELETE THIS SHEET'!$A$1:$B$32,2,0),VLOOKUP(VALUE(MID($A318, 11, 1)),'DO NOT DELETE THIS SHEET'!$A$1:$B$32,2,0))*32^4)+(IFERROR(VLOOKUP(MID($A318, 12, 1),'DO NOT DELETE THIS SHEET'!$A$1:$B$32,2,0),VLOOKUP(VALUE(MID($A318, 12, 1)),'DO NOT DELETE THIS SHEET'!$A$1:$B$32,2,0))*32^3)+(IFERROR(VLOOKUP(MID($A318, 13, 1),'DO NOT DELETE THIS SHEET'!$A$1:$B$32,2,0),VLOOKUP(VALUE(MID($A318, 13, 1)),'DO NOT DELETE THIS SHEET'!$A$1:$B$32,2,0))*32^2)+(IFERROR(VLOOKUP(MID($A318, 14, 1),'DO NOT DELETE THIS SHEET'!$A$1:$B$32,2,0),VLOOKUP(VALUE(MID($A318, 14, 1)),'DO NOT DELETE THIS SHEET'!$A$1:$B$32,2,0))*32)+(IFERROR(VLOOKUP(MID($A318, 15, 1),'DO NOT DELETE THIS SHEET'!$A$1:$B$32,2,0),VLOOKUP(VALUE(MID($A318, 15, 1)),'DO NOT DELETE THIS SHEET'!$A$1:$B$32,2,0)))</f>
        <v>#VALUE!</v>
      </c>
      <c r="I318" s="7" t="str">
        <f t="shared" si="37"/>
        <v/>
      </c>
      <c r="J318" s="15">
        <f>IF(K318="USMC",DATE(YEAR(DATE(1000,1,1)+(IF(IFERROR(VALUE(MID(MID(A318,84,4),1,1)),MID(MID(A318,84,4),1,1))=0,0,IFERROR(VLOOKUP(VALUE(MID(MID(A318,84,4),1,1)),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0)*POWER(32,0)))-1))-1900,MONTH(DATE(1000,1,1)+(IF(IFERROR(VALUE(MID(MID(A318,84,4),1,1)),MID(MID(A318,84,4),1,1))=0,0,IFERROR(VLOOKUP(VALUE(MID(MID(A318,84,4),1,1)),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0)*POWER(32,0)))-1)),DAY(DATE(1000,1,1)+(IF(IFERROR(VALUE(MID(MID(A318,84,4),1,1)),MID(MID(A318,84,4),1,1))=0,0,IFERROR(VLOOKUP(VALUE(MID(MID(A318,84,4),1,1)),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0)*POWER(32,0)))-1))),DATE(2999,1,1))</f>
        <v>401404</v>
      </c>
      <c r="K318" s="28" t="str">
        <f t="shared" si="38"/>
        <v>Other</v>
      </c>
    </row>
    <row r="319" spans="2:11" ht="12" customHeight="1">
      <c r="B319" s="7" t="str">
        <f t="shared" si="32"/>
        <v>No Card</v>
      </c>
      <c r="C319" s="7" t="str">
        <f>IF(COUNTIF(MasterRoster!$F$5:$F$1001, H319)&gt;0, "Yes", "No")</f>
        <v>No</v>
      </c>
      <c r="D319" s="16" t="str">
        <f t="shared" ca="1" si="33"/>
        <v>Error</v>
      </c>
      <c r="E319" s="7" t="str">
        <f t="shared" si="34"/>
        <v/>
      </c>
      <c r="F319" s="7" t="str">
        <f t="shared" si="35"/>
        <v/>
      </c>
      <c r="G319" s="7" t="str">
        <f t="shared" si="36"/>
        <v>N/A</v>
      </c>
      <c r="H319" s="28" t="e">
        <f>(IFERROR(VLOOKUP(MID($A319,9,1),'DO NOT DELETE THIS SHEET'!$A$1:$B$32,2,0),VLOOKUP(VALUE(MID($A319,9,1)),'DO NOT DELETE THIS SHEET'!$A$1:$B$32,2,0))*32^6)+(IFERROR(VLOOKUP(MID($A319, 10, 1),'DO NOT DELETE THIS SHEET'!$A$1:$B$32,2,0),VLOOKUP(VALUE(MID($A319, 10, 1)),'DO NOT DELETE THIS SHEET'!$A$1:$B$32,2,0))*32^5)+(IFERROR(VLOOKUP(MID($A319, 11, 1),'DO NOT DELETE THIS SHEET'!$A$1:$B$32,2,0),VLOOKUP(VALUE(MID($A319, 11, 1)),'DO NOT DELETE THIS SHEET'!$A$1:$B$32,2,0))*32^4)+(IFERROR(VLOOKUP(MID($A319, 12, 1),'DO NOT DELETE THIS SHEET'!$A$1:$B$32,2,0),VLOOKUP(VALUE(MID($A319, 12, 1)),'DO NOT DELETE THIS SHEET'!$A$1:$B$32,2,0))*32^3)+(IFERROR(VLOOKUP(MID($A319, 13, 1),'DO NOT DELETE THIS SHEET'!$A$1:$B$32,2,0),VLOOKUP(VALUE(MID($A319, 13, 1)),'DO NOT DELETE THIS SHEET'!$A$1:$B$32,2,0))*32^2)+(IFERROR(VLOOKUP(MID($A319, 14, 1),'DO NOT DELETE THIS SHEET'!$A$1:$B$32,2,0),VLOOKUP(VALUE(MID($A319, 14, 1)),'DO NOT DELETE THIS SHEET'!$A$1:$B$32,2,0))*32)+(IFERROR(VLOOKUP(MID($A319, 15, 1),'DO NOT DELETE THIS SHEET'!$A$1:$B$32,2,0),VLOOKUP(VALUE(MID($A319, 15, 1)),'DO NOT DELETE THIS SHEET'!$A$1:$B$32,2,0)))</f>
        <v>#VALUE!</v>
      </c>
      <c r="I319" s="7" t="str">
        <f t="shared" si="37"/>
        <v/>
      </c>
      <c r="J319" s="15">
        <f>IF(K319="USMC",DATE(YEAR(DATE(1000,1,1)+(IF(IFERROR(VALUE(MID(MID(A319,84,4),1,1)),MID(MID(A319,84,4),1,1))=0,0,IFERROR(VLOOKUP(VALUE(MID(MID(A319,84,4),1,1)),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0)*POWER(32,0)))-1))-1900,MONTH(DATE(1000,1,1)+(IF(IFERROR(VALUE(MID(MID(A319,84,4),1,1)),MID(MID(A319,84,4),1,1))=0,0,IFERROR(VLOOKUP(VALUE(MID(MID(A319,84,4),1,1)),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0)*POWER(32,0)))-1)),DAY(DATE(1000,1,1)+(IF(IFERROR(VALUE(MID(MID(A319,84,4),1,1)),MID(MID(A319,84,4),1,1))=0,0,IFERROR(VLOOKUP(VALUE(MID(MID(A319,84,4),1,1)),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0)*POWER(32,0)))-1))),DATE(2999,1,1))</f>
        <v>401404</v>
      </c>
      <c r="K319" s="28" t="str">
        <f t="shared" si="38"/>
        <v>Other</v>
      </c>
    </row>
    <row r="320" spans="2:11" ht="12" customHeight="1">
      <c r="B320" s="7" t="str">
        <f t="shared" si="32"/>
        <v>No Card</v>
      </c>
      <c r="C320" s="7" t="str">
        <f>IF(COUNTIF(MasterRoster!$F$5:$F$1001, H320)&gt;0, "Yes", "No")</f>
        <v>No</v>
      </c>
      <c r="D320" s="16" t="str">
        <f t="shared" ca="1" si="33"/>
        <v>Error</v>
      </c>
      <c r="E320" s="7" t="str">
        <f t="shared" si="34"/>
        <v/>
      </c>
      <c r="F320" s="7" t="str">
        <f t="shared" si="35"/>
        <v/>
      </c>
      <c r="G320" s="7" t="str">
        <f t="shared" si="36"/>
        <v>N/A</v>
      </c>
      <c r="H320" s="28" t="e">
        <f>(IFERROR(VLOOKUP(MID($A320,9,1),'DO NOT DELETE THIS SHEET'!$A$1:$B$32,2,0),VLOOKUP(VALUE(MID($A320,9,1)),'DO NOT DELETE THIS SHEET'!$A$1:$B$32,2,0))*32^6)+(IFERROR(VLOOKUP(MID($A320, 10, 1),'DO NOT DELETE THIS SHEET'!$A$1:$B$32,2,0),VLOOKUP(VALUE(MID($A320, 10, 1)),'DO NOT DELETE THIS SHEET'!$A$1:$B$32,2,0))*32^5)+(IFERROR(VLOOKUP(MID($A320, 11, 1),'DO NOT DELETE THIS SHEET'!$A$1:$B$32,2,0),VLOOKUP(VALUE(MID($A320, 11, 1)),'DO NOT DELETE THIS SHEET'!$A$1:$B$32,2,0))*32^4)+(IFERROR(VLOOKUP(MID($A320, 12, 1),'DO NOT DELETE THIS SHEET'!$A$1:$B$32,2,0),VLOOKUP(VALUE(MID($A320, 12, 1)),'DO NOT DELETE THIS SHEET'!$A$1:$B$32,2,0))*32^3)+(IFERROR(VLOOKUP(MID($A320, 13, 1),'DO NOT DELETE THIS SHEET'!$A$1:$B$32,2,0),VLOOKUP(VALUE(MID($A320, 13, 1)),'DO NOT DELETE THIS SHEET'!$A$1:$B$32,2,0))*32^2)+(IFERROR(VLOOKUP(MID($A320, 14, 1),'DO NOT DELETE THIS SHEET'!$A$1:$B$32,2,0),VLOOKUP(VALUE(MID($A320, 14, 1)),'DO NOT DELETE THIS SHEET'!$A$1:$B$32,2,0))*32)+(IFERROR(VLOOKUP(MID($A320, 15, 1),'DO NOT DELETE THIS SHEET'!$A$1:$B$32,2,0),VLOOKUP(VALUE(MID($A320, 15, 1)),'DO NOT DELETE THIS SHEET'!$A$1:$B$32,2,0)))</f>
        <v>#VALUE!</v>
      </c>
      <c r="I320" s="7" t="str">
        <f t="shared" si="37"/>
        <v/>
      </c>
      <c r="J320" s="15">
        <f>IF(K320="USMC",DATE(YEAR(DATE(1000,1,1)+(IF(IFERROR(VALUE(MID(MID(A320,84,4),1,1)),MID(MID(A320,84,4),1,1))=0,0,IFERROR(VLOOKUP(VALUE(MID(MID(A320,84,4),1,1)),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0)*POWER(32,0)))-1))-1900,MONTH(DATE(1000,1,1)+(IF(IFERROR(VALUE(MID(MID(A320,84,4),1,1)),MID(MID(A320,84,4),1,1))=0,0,IFERROR(VLOOKUP(VALUE(MID(MID(A320,84,4),1,1)),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0)*POWER(32,0)))-1)),DAY(DATE(1000,1,1)+(IF(IFERROR(VALUE(MID(MID(A320,84,4),1,1)),MID(MID(A320,84,4),1,1))=0,0,IFERROR(VLOOKUP(VALUE(MID(MID(A320,84,4),1,1)),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0)*POWER(32,0)))-1))),DATE(2999,1,1))</f>
        <v>401404</v>
      </c>
      <c r="K320" s="28" t="str">
        <f t="shared" si="38"/>
        <v>Other</v>
      </c>
    </row>
    <row r="321" spans="2:11" ht="12" customHeight="1">
      <c r="B321" s="7" t="str">
        <f t="shared" si="32"/>
        <v>No Card</v>
      </c>
      <c r="C321" s="7" t="str">
        <f>IF(COUNTIF(MasterRoster!$F$5:$F$1001, H321)&gt;0, "Yes", "No")</f>
        <v>No</v>
      </c>
      <c r="D321" s="16" t="str">
        <f t="shared" ca="1" si="33"/>
        <v>Error</v>
      </c>
      <c r="E321" s="7" t="str">
        <f t="shared" si="34"/>
        <v/>
      </c>
      <c r="F321" s="7" t="str">
        <f t="shared" si="35"/>
        <v/>
      </c>
      <c r="G321" s="7" t="str">
        <f t="shared" si="36"/>
        <v>N/A</v>
      </c>
      <c r="H321" s="28" t="e">
        <f>(IFERROR(VLOOKUP(MID($A321,9,1),'DO NOT DELETE THIS SHEET'!$A$1:$B$32,2,0),VLOOKUP(VALUE(MID($A321,9,1)),'DO NOT DELETE THIS SHEET'!$A$1:$B$32,2,0))*32^6)+(IFERROR(VLOOKUP(MID($A321, 10, 1),'DO NOT DELETE THIS SHEET'!$A$1:$B$32,2,0),VLOOKUP(VALUE(MID($A321, 10, 1)),'DO NOT DELETE THIS SHEET'!$A$1:$B$32,2,0))*32^5)+(IFERROR(VLOOKUP(MID($A321, 11, 1),'DO NOT DELETE THIS SHEET'!$A$1:$B$32,2,0),VLOOKUP(VALUE(MID($A321, 11, 1)),'DO NOT DELETE THIS SHEET'!$A$1:$B$32,2,0))*32^4)+(IFERROR(VLOOKUP(MID($A321, 12, 1),'DO NOT DELETE THIS SHEET'!$A$1:$B$32,2,0),VLOOKUP(VALUE(MID($A321, 12, 1)),'DO NOT DELETE THIS SHEET'!$A$1:$B$32,2,0))*32^3)+(IFERROR(VLOOKUP(MID($A321, 13, 1),'DO NOT DELETE THIS SHEET'!$A$1:$B$32,2,0),VLOOKUP(VALUE(MID($A321, 13, 1)),'DO NOT DELETE THIS SHEET'!$A$1:$B$32,2,0))*32^2)+(IFERROR(VLOOKUP(MID($A321, 14, 1),'DO NOT DELETE THIS SHEET'!$A$1:$B$32,2,0),VLOOKUP(VALUE(MID($A321, 14, 1)),'DO NOT DELETE THIS SHEET'!$A$1:$B$32,2,0))*32)+(IFERROR(VLOOKUP(MID($A321, 15, 1),'DO NOT DELETE THIS SHEET'!$A$1:$B$32,2,0),VLOOKUP(VALUE(MID($A321, 15, 1)),'DO NOT DELETE THIS SHEET'!$A$1:$B$32,2,0)))</f>
        <v>#VALUE!</v>
      </c>
      <c r="I321" s="7" t="str">
        <f t="shared" si="37"/>
        <v/>
      </c>
      <c r="J321" s="15">
        <f>IF(K321="USMC",DATE(YEAR(DATE(1000,1,1)+(IF(IFERROR(VALUE(MID(MID(A321,84,4),1,1)),MID(MID(A321,84,4),1,1))=0,0,IFERROR(VLOOKUP(VALUE(MID(MID(A321,84,4),1,1)),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0)*POWER(32,0)))-1))-1900,MONTH(DATE(1000,1,1)+(IF(IFERROR(VALUE(MID(MID(A321,84,4),1,1)),MID(MID(A321,84,4),1,1))=0,0,IFERROR(VLOOKUP(VALUE(MID(MID(A321,84,4),1,1)),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0)*POWER(32,0)))-1)),DAY(DATE(1000,1,1)+(IF(IFERROR(VALUE(MID(MID(A321,84,4),1,1)),MID(MID(A321,84,4),1,1))=0,0,IFERROR(VLOOKUP(VALUE(MID(MID(A321,84,4),1,1)),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0)*POWER(32,0)))-1))),DATE(2999,1,1))</f>
        <v>401404</v>
      </c>
      <c r="K321" s="28" t="str">
        <f t="shared" si="38"/>
        <v>Other</v>
      </c>
    </row>
    <row r="322" spans="2:11" ht="12" customHeight="1">
      <c r="B322" s="7" t="str">
        <f t="shared" si="32"/>
        <v>No Card</v>
      </c>
      <c r="C322" s="7" t="str">
        <f>IF(COUNTIF(MasterRoster!$F$5:$F$1001, H322)&gt;0, "Yes", "No")</f>
        <v>No</v>
      </c>
      <c r="D322" s="16" t="str">
        <f t="shared" ca="1" si="33"/>
        <v>Error</v>
      </c>
      <c r="E322" s="7" t="str">
        <f t="shared" si="34"/>
        <v/>
      </c>
      <c r="F322" s="7" t="str">
        <f t="shared" si="35"/>
        <v/>
      </c>
      <c r="G322" s="7" t="str">
        <f t="shared" si="36"/>
        <v>N/A</v>
      </c>
      <c r="H322" s="28" t="e">
        <f>(IFERROR(VLOOKUP(MID($A322,9,1),'DO NOT DELETE THIS SHEET'!$A$1:$B$32,2,0),VLOOKUP(VALUE(MID($A322,9,1)),'DO NOT DELETE THIS SHEET'!$A$1:$B$32,2,0))*32^6)+(IFERROR(VLOOKUP(MID($A322, 10, 1),'DO NOT DELETE THIS SHEET'!$A$1:$B$32,2,0),VLOOKUP(VALUE(MID($A322, 10, 1)),'DO NOT DELETE THIS SHEET'!$A$1:$B$32,2,0))*32^5)+(IFERROR(VLOOKUP(MID($A322, 11, 1),'DO NOT DELETE THIS SHEET'!$A$1:$B$32,2,0),VLOOKUP(VALUE(MID($A322, 11, 1)),'DO NOT DELETE THIS SHEET'!$A$1:$B$32,2,0))*32^4)+(IFERROR(VLOOKUP(MID($A322, 12, 1),'DO NOT DELETE THIS SHEET'!$A$1:$B$32,2,0),VLOOKUP(VALUE(MID($A322, 12, 1)),'DO NOT DELETE THIS SHEET'!$A$1:$B$32,2,0))*32^3)+(IFERROR(VLOOKUP(MID($A322, 13, 1),'DO NOT DELETE THIS SHEET'!$A$1:$B$32,2,0),VLOOKUP(VALUE(MID($A322, 13, 1)),'DO NOT DELETE THIS SHEET'!$A$1:$B$32,2,0))*32^2)+(IFERROR(VLOOKUP(MID($A322, 14, 1),'DO NOT DELETE THIS SHEET'!$A$1:$B$32,2,0),VLOOKUP(VALUE(MID($A322, 14, 1)),'DO NOT DELETE THIS SHEET'!$A$1:$B$32,2,0))*32)+(IFERROR(VLOOKUP(MID($A322, 15, 1),'DO NOT DELETE THIS SHEET'!$A$1:$B$32,2,0),VLOOKUP(VALUE(MID($A322, 15, 1)),'DO NOT DELETE THIS SHEET'!$A$1:$B$32,2,0)))</f>
        <v>#VALUE!</v>
      </c>
      <c r="I322" s="7" t="str">
        <f t="shared" si="37"/>
        <v/>
      </c>
      <c r="J322" s="15">
        <f>IF(K322="USMC",DATE(YEAR(DATE(1000,1,1)+(IF(IFERROR(VALUE(MID(MID(A322,84,4),1,1)),MID(MID(A322,84,4),1,1))=0,0,IFERROR(VLOOKUP(VALUE(MID(MID(A322,84,4),1,1)),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0)*POWER(32,0)))-1))-1900,MONTH(DATE(1000,1,1)+(IF(IFERROR(VALUE(MID(MID(A322,84,4),1,1)),MID(MID(A322,84,4),1,1))=0,0,IFERROR(VLOOKUP(VALUE(MID(MID(A322,84,4),1,1)),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0)*POWER(32,0)))-1)),DAY(DATE(1000,1,1)+(IF(IFERROR(VALUE(MID(MID(A322,84,4),1,1)),MID(MID(A322,84,4),1,1))=0,0,IFERROR(VLOOKUP(VALUE(MID(MID(A322,84,4),1,1)),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0)*POWER(32,0)))-1))),DATE(2999,1,1))</f>
        <v>401404</v>
      </c>
      <c r="K322" s="28" t="str">
        <f t="shared" si="38"/>
        <v>Other</v>
      </c>
    </row>
    <row r="323" spans="2:11" ht="12" customHeight="1">
      <c r="B323" s="7" t="str">
        <f t="shared" si="32"/>
        <v>No Card</v>
      </c>
      <c r="C323" s="7" t="str">
        <f>IF(COUNTIF(MasterRoster!$F$5:$F$1001, H323)&gt;0, "Yes", "No")</f>
        <v>No</v>
      </c>
      <c r="D323" s="16" t="str">
        <f t="shared" ca="1" si="33"/>
        <v>Error</v>
      </c>
      <c r="E323" s="7" t="str">
        <f t="shared" si="34"/>
        <v/>
      </c>
      <c r="F323" s="7" t="str">
        <f t="shared" si="35"/>
        <v/>
      </c>
      <c r="G323" s="7" t="str">
        <f t="shared" si="36"/>
        <v>N/A</v>
      </c>
      <c r="H323" s="28" t="e">
        <f>(IFERROR(VLOOKUP(MID($A323,9,1),'DO NOT DELETE THIS SHEET'!$A$1:$B$32,2,0),VLOOKUP(VALUE(MID($A323,9,1)),'DO NOT DELETE THIS SHEET'!$A$1:$B$32,2,0))*32^6)+(IFERROR(VLOOKUP(MID($A323, 10, 1),'DO NOT DELETE THIS SHEET'!$A$1:$B$32,2,0),VLOOKUP(VALUE(MID($A323, 10, 1)),'DO NOT DELETE THIS SHEET'!$A$1:$B$32,2,0))*32^5)+(IFERROR(VLOOKUP(MID($A323, 11, 1),'DO NOT DELETE THIS SHEET'!$A$1:$B$32,2,0),VLOOKUP(VALUE(MID($A323, 11, 1)),'DO NOT DELETE THIS SHEET'!$A$1:$B$32,2,0))*32^4)+(IFERROR(VLOOKUP(MID($A323, 12, 1),'DO NOT DELETE THIS SHEET'!$A$1:$B$32,2,0),VLOOKUP(VALUE(MID($A323, 12, 1)),'DO NOT DELETE THIS SHEET'!$A$1:$B$32,2,0))*32^3)+(IFERROR(VLOOKUP(MID($A323, 13, 1),'DO NOT DELETE THIS SHEET'!$A$1:$B$32,2,0),VLOOKUP(VALUE(MID($A323, 13, 1)),'DO NOT DELETE THIS SHEET'!$A$1:$B$32,2,0))*32^2)+(IFERROR(VLOOKUP(MID($A323, 14, 1),'DO NOT DELETE THIS SHEET'!$A$1:$B$32,2,0),VLOOKUP(VALUE(MID($A323, 14, 1)),'DO NOT DELETE THIS SHEET'!$A$1:$B$32,2,0))*32)+(IFERROR(VLOOKUP(MID($A323, 15, 1),'DO NOT DELETE THIS SHEET'!$A$1:$B$32,2,0),VLOOKUP(VALUE(MID($A323, 15, 1)),'DO NOT DELETE THIS SHEET'!$A$1:$B$32,2,0)))</f>
        <v>#VALUE!</v>
      </c>
      <c r="I323" s="7" t="str">
        <f t="shared" si="37"/>
        <v/>
      </c>
      <c r="J323" s="15">
        <f>IF(K323="USMC",DATE(YEAR(DATE(1000,1,1)+(IF(IFERROR(VALUE(MID(MID(A323,84,4),1,1)),MID(MID(A323,84,4),1,1))=0,0,IFERROR(VLOOKUP(VALUE(MID(MID(A323,84,4),1,1)),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0)*POWER(32,0)))-1))-1900,MONTH(DATE(1000,1,1)+(IF(IFERROR(VALUE(MID(MID(A323,84,4),1,1)),MID(MID(A323,84,4),1,1))=0,0,IFERROR(VLOOKUP(VALUE(MID(MID(A323,84,4),1,1)),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0)*POWER(32,0)))-1)),DAY(DATE(1000,1,1)+(IF(IFERROR(VALUE(MID(MID(A323,84,4),1,1)),MID(MID(A323,84,4),1,1))=0,0,IFERROR(VLOOKUP(VALUE(MID(MID(A323,84,4),1,1)),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0)*POWER(32,0)))-1))),DATE(2999,1,1))</f>
        <v>401404</v>
      </c>
      <c r="K323" s="28" t="str">
        <f t="shared" si="38"/>
        <v>Other</v>
      </c>
    </row>
    <row r="324" spans="2:11" ht="12" customHeight="1">
      <c r="B324" s="7" t="str">
        <f t="shared" si="32"/>
        <v>No Card</v>
      </c>
      <c r="C324" s="7" t="str">
        <f>IF(COUNTIF(MasterRoster!$F$5:$F$1001, H324)&gt;0, "Yes", "No")</f>
        <v>No</v>
      </c>
      <c r="D324" s="16" t="str">
        <f t="shared" ca="1" si="33"/>
        <v>Error</v>
      </c>
      <c r="E324" s="7" t="str">
        <f t="shared" si="34"/>
        <v/>
      </c>
      <c r="F324" s="7" t="str">
        <f t="shared" si="35"/>
        <v/>
      </c>
      <c r="G324" s="7" t="str">
        <f t="shared" si="36"/>
        <v>N/A</v>
      </c>
      <c r="H324" s="28" t="e">
        <f>(IFERROR(VLOOKUP(MID($A324,9,1),'DO NOT DELETE THIS SHEET'!$A$1:$B$32,2,0),VLOOKUP(VALUE(MID($A324,9,1)),'DO NOT DELETE THIS SHEET'!$A$1:$B$32,2,0))*32^6)+(IFERROR(VLOOKUP(MID($A324, 10, 1),'DO NOT DELETE THIS SHEET'!$A$1:$B$32,2,0),VLOOKUP(VALUE(MID($A324, 10, 1)),'DO NOT DELETE THIS SHEET'!$A$1:$B$32,2,0))*32^5)+(IFERROR(VLOOKUP(MID($A324, 11, 1),'DO NOT DELETE THIS SHEET'!$A$1:$B$32,2,0),VLOOKUP(VALUE(MID($A324, 11, 1)),'DO NOT DELETE THIS SHEET'!$A$1:$B$32,2,0))*32^4)+(IFERROR(VLOOKUP(MID($A324, 12, 1),'DO NOT DELETE THIS SHEET'!$A$1:$B$32,2,0),VLOOKUP(VALUE(MID($A324, 12, 1)),'DO NOT DELETE THIS SHEET'!$A$1:$B$32,2,0))*32^3)+(IFERROR(VLOOKUP(MID($A324, 13, 1),'DO NOT DELETE THIS SHEET'!$A$1:$B$32,2,0),VLOOKUP(VALUE(MID($A324, 13, 1)),'DO NOT DELETE THIS SHEET'!$A$1:$B$32,2,0))*32^2)+(IFERROR(VLOOKUP(MID($A324, 14, 1),'DO NOT DELETE THIS SHEET'!$A$1:$B$32,2,0),VLOOKUP(VALUE(MID($A324, 14, 1)),'DO NOT DELETE THIS SHEET'!$A$1:$B$32,2,0))*32)+(IFERROR(VLOOKUP(MID($A324, 15, 1),'DO NOT DELETE THIS SHEET'!$A$1:$B$32,2,0),VLOOKUP(VALUE(MID($A324, 15, 1)),'DO NOT DELETE THIS SHEET'!$A$1:$B$32,2,0)))</f>
        <v>#VALUE!</v>
      </c>
      <c r="I324" s="7" t="str">
        <f t="shared" si="37"/>
        <v/>
      </c>
      <c r="J324" s="15">
        <f>IF(K324="USMC",DATE(YEAR(DATE(1000,1,1)+(IF(IFERROR(VALUE(MID(MID(A324,84,4),1,1)),MID(MID(A324,84,4),1,1))=0,0,IFERROR(VLOOKUP(VALUE(MID(MID(A324,84,4),1,1)),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0)*POWER(32,0)))-1))-1900,MONTH(DATE(1000,1,1)+(IF(IFERROR(VALUE(MID(MID(A324,84,4),1,1)),MID(MID(A324,84,4),1,1))=0,0,IFERROR(VLOOKUP(VALUE(MID(MID(A324,84,4),1,1)),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0)*POWER(32,0)))-1)),DAY(DATE(1000,1,1)+(IF(IFERROR(VALUE(MID(MID(A324,84,4),1,1)),MID(MID(A324,84,4),1,1))=0,0,IFERROR(VLOOKUP(VALUE(MID(MID(A324,84,4),1,1)),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0)*POWER(32,0)))-1))),DATE(2999,1,1))</f>
        <v>401404</v>
      </c>
      <c r="K324" s="28" t="str">
        <f t="shared" si="38"/>
        <v>Other</v>
      </c>
    </row>
    <row r="325" spans="2:11" ht="12" customHeight="1">
      <c r="B325" s="7" t="str">
        <f t="shared" ref="B325:B329" si="39">IF(A325="","No Card",IF(K325="USMC",IF(OR(LEN(A325)=89, LEN(A325)=88),"No Error", "Len Error"),"Non-USMC"))</f>
        <v>No Card</v>
      </c>
      <c r="C325" s="7" t="str">
        <f>IF(COUNTIF(MasterRoster!$F$5:$F$1001, H325)&gt;0, "Yes", "No")</f>
        <v>No</v>
      </c>
      <c r="D325" s="16" t="str">
        <f t="shared" ref="D325:D329" ca="1" si="40">IF(_xlfn.DAYS(J325,TODAY())&gt;3000,"Error",_xlfn.DAYS(J325,TODAY())/30)</f>
        <v>Error</v>
      </c>
      <c r="E325" s="7" t="str">
        <f t="shared" ref="E325:E329" si="41">MID(A325,36,26)</f>
        <v/>
      </c>
      <c r="F325" s="7" t="str">
        <f t="shared" ref="F325:F329" si="42">MID(A325,16,20)</f>
        <v/>
      </c>
      <c r="G325" s="7" t="str">
        <f t="shared" ref="G325:G329" si="43">IF(LEN(A325)=89, MID(A325, 89, 1), "N/A")</f>
        <v>N/A</v>
      </c>
      <c r="H325" s="28" t="e">
        <f>(IFERROR(VLOOKUP(MID($A325,9,1),'DO NOT DELETE THIS SHEET'!$A$1:$B$32,2,0),VLOOKUP(VALUE(MID($A325,9,1)),'DO NOT DELETE THIS SHEET'!$A$1:$B$32,2,0))*32^6)+(IFERROR(VLOOKUP(MID($A325, 10, 1),'DO NOT DELETE THIS SHEET'!$A$1:$B$32,2,0),VLOOKUP(VALUE(MID($A325, 10, 1)),'DO NOT DELETE THIS SHEET'!$A$1:$B$32,2,0))*32^5)+(IFERROR(VLOOKUP(MID($A325, 11, 1),'DO NOT DELETE THIS SHEET'!$A$1:$B$32,2,0),VLOOKUP(VALUE(MID($A325, 11, 1)),'DO NOT DELETE THIS SHEET'!$A$1:$B$32,2,0))*32^4)+(IFERROR(VLOOKUP(MID($A325, 12, 1),'DO NOT DELETE THIS SHEET'!$A$1:$B$32,2,0),VLOOKUP(VALUE(MID($A325, 12, 1)),'DO NOT DELETE THIS SHEET'!$A$1:$B$32,2,0))*32^3)+(IFERROR(VLOOKUP(MID($A325, 13, 1),'DO NOT DELETE THIS SHEET'!$A$1:$B$32,2,0),VLOOKUP(VALUE(MID($A325, 13, 1)),'DO NOT DELETE THIS SHEET'!$A$1:$B$32,2,0))*32^2)+(IFERROR(VLOOKUP(MID($A325, 14, 1),'DO NOT DELETE THIS SHEET'!$A$1:$B$32,2,0),VLOOKUP(VALUE(MID($A325, 14, 1)),'DO NOT DELETE THIS SHEET'!$A$1:$B$32,2,0))*32)+(IFERROR(VLOOKUP(MID($A325, 15, 1),'DO NOT DELETE THIS SHEET'!$A$1:$B$32,2,0),VLOOKUP(VALUE(MID($A325, 15, 1)),'DO NOT DELETE THIS SHEET'!$A$1:$B$32,2,0)))</f>
        <v>#VALUE!</v>
      </c>
      <c r="I325" s="7" t="str">
        <f t="shared" ref="I325:I329" si="44">MID(A325,70,6)</f>
        <v/>
      </c>
      <c r="J325" s="15">
        <f>IF(K325="USMC",DATE(YEAR(DATE(1000,1,1)+(IF(IFERROR(VALUE(MID(MID(A325,84,4),1,1)),MID(MID(A325,84,4),1,1))=0,0,IFERROR(VLOOKUP(VALUE(MID(MID(A325,84,4),1,1)),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0)*POWER(32,0)))-1))-1900,MONTH(DATE(1000,1,1)+(IF(IFERROR(VALUE(MID(MID(A325,84,4),1,1)),MID(MID(A325,84,4),1,1))=0,0,IFERROR(VLOOKUP(VALUE(MID(MID(A325,84,4),1,1)),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0)*POWER(32,0)))-1)),DAY(DATE(1000,1,1)+(IF(IFERROR(VALUE(MID(MID(A325,84,4),1,1)),MID(MID(A325,84,4),1,1))=0,0,IFERROR(VLOOKUP(VALUE(MID(MID(A325,84,4),1,1)),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0)*POWER(32,0)))-1))),DATE(2999,1,1))</f>
        <v>401404</v>
      </c>
      <c r="K325" s="28" t="str">
        <f t="shared" ref="K325:K329" si="45">IF(MID(A325,67,1)="A","USA",IF(MID(A325,67,1)="C","USCG",IF(MID(A325,67,1)="D","DOD",IF(MID(A325,67,1)="F","USAF",IF(MID(A325,67,1)="H","USPHS",IF(MID(A325,67,1)="M","USMC",IF(MID(A325,67,1)="N","USN",IF(MID(A325,67,1)="O","NOAA",IF(MID(A325,67,1)="1","Foreign Army",IF(MID(A325,67,1)="2","Foreign Marine Corps",IF(MID(A325,67,1)="3","Foreign Air Force","Other")))))))))))</f>
        <v>Other</v>
      </c>
    </row>
    <row r="326" spans="2:11" ht="12" customHeight="1">
      <c r="B326" s="7" t="str">
        <f t="shared" si="39"/>
        <v>No Card</v>
      </c>
      <c r="C326" s="7" t="str">
        <f>IF(COUNTIF(MasterRoster!$F$5:$F$1001, H326)&gt;0, "Yes", "No")</f>
        <v>No</v>
      </c>
      <c r="D326" s="16" t="str">
        <f t="shared" ca="1" si="40"/>
        <v>Error</v>
      </c>
      <c r="E326" s="7" t="str">
        <f t="shared" si="41"/>
        <v/>
      </c>
      <c r="F326" s="7" t="str">
        <f t="shared" si="42"/>
        <v/>
      </c>
      <c r="G326" s="7" t="str">
        <f t="shared" si="43"/>
        <v>N/A</v>
      </c>
      <c r="H326" s="28" t="e">
        <f>(IFERROR(VLOOKUP(MID($A326,9,1),'DO NOT DELETE THIS SHEET'!$A$1:$B$32,2,0),VLOOKUP(VALUE(MID($A326,9,1)),'DO NOT DELETE THIS SHEET'!$A$1:$B$32,2,0))*32^6)+(IFERROR(VLOOKUP(MID($A326, 10, 1),'DO NOT DELETE THIS SHEET'!$A$1:$B$32,2,0),VLOOKUP(VALUE(MID($A326, 10, 1)),'DO NOT DELETE THIS SHEET'!$A$1:$B$32,2,0))*32^5)+(IFERROR(VLOOKUP(MID($A326, 11, 1),'DO NOT DELETE THIS SHEET'!$A$1:$B$32,2,0),VLOOKUP(VALUE(MID($A326, 11, 1)),'DO NOT DELETE THIS SHEET'!$A$1:$B$32,2,0))*32^4)+(IFERROR(VLOOKUP(MID($A326, 12, 1),'DO NOT DELETE THIS SHEET'!$A$1:$B$32,2,0),VLOOKUP(VALUE(MID($A326, 12, 1)),'DO NOT DELETE THIS SHEET'!$A$1:$B$32,2,0))*32^3)+(IFERROR(VLOOKUP(MID($A326, 13, 1),'DO NOT DELETE THIS SHEET'!$A$1:$B$32,2,0),VLOOKUP(VALUE(MID($A326, 13, 1)),'DO NOT DELETE THIS SHEET'!$A$1:$B$32,2,0))*32^2)+(IFERROR(VLOOKUP(MID($A326, 14, 1),'DO NOT DELETE THIS SHEET'!$A$1:$B$32,2,0),VLOOKUP(VALUE(MID($A326, 14, 1)),'DO NOT DELETE THIS SHEET'!$A$1:$B$32,2,0))*32)+(IFERROR(VLOOKUP(MID($A326, 15, 1),'DO NOT DELETE THIS SHEET'!$A$1:$B$32,2,0),VLOOKUP(VALUE(MID($A326, 15, 1)),'DO NOT DELETE THIS SHEET'!$A$1:$B$32,2,0)))</f>
        <v>#VALUE!</v>
      </c>
      <c r="I326" s="7" t="str">
        <f t="shared" si="44"/>
        <v/>
      </c>
      <c r="J326" s="15">
        <f>IF(K326="USMC",DATE(YEAR(DATE(1000,1,1)+(IF(IFERROR(VALUE(MID(MID(A326,84,4),1,1)),MID(MID(A326,84,4),1,1))=0,0,IFERROR(VLOOKUP(VALUE(MID(MID(A326,84,4),1,1)),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0)*POWER(32,0)))-1))-1900,MONTH(DATE(1000,1,1)+(IF(IFERROR(VALUE(MID(MID(A326,84,4),1,1)),MID(MID(A326,84,4),1,1))=0,0,IFERROR(VLOOKUP(VALUE(MID(MID(A326,84,4),1,1)),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0)*POWER(32,0)))-1)),DAY(DATE(1000,1,1)+(IF(IFERROR(VALUE(MID(MID(A326,84,4),1,1)),MID(MID(A326,84,4),1,1))=0,0,IFERROR(VLOOKUP(VALUE(MID(MID(A326,84,4),1,1)),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0)*POWER(32,0)))-1))),DATE(2999,1,1))</f>
        <v>401404</v>
      </c>
      <c r="K326" s="28" t="str">
        <f t="shared" si="45"/>
        <v>Other</v>
      </c>
    </row>
    <row r="327" spans="2:11" ht="12" customHeight="1">
      <c r="B327" s="7" t="str">
        <f t="shared" si="39"/>
        <v>No Card</v>
      </c>
      <c r="C327" s="7" t="str">
        <f>IF(COUNTIF(MasterRoster!$F$5:$F$1001, H327)&gt;0, "Yes", "No")</f>
        <v>No</v>
      </c>
      <c r="D327" s="16" t="str">
        <f t="shared" ca="1" si="40"/>
        <v>Error</v>
      </c>
      <c r="E327" s="7" t="str">
        <f t="shared" si="41"/>
        <v/>
      </c>
      <c r="F327" s="7" t="str">
        <f t="shared" si="42"/>
        <v/>
      </c>
      <c r="G327" s="7" t="str">
        <f t="shared" si="43"/>
        <v>N/A</v>
      </c>
      <c r="H327" s="28" t="e">
        <f>(IFERROR(VLOOKUP(MID($A327,9,1),'DO NOT DELETE THIS SHEET'!$A$1:$B$32,2,0),VLOOKUP(VALUE(MID($A327,9,1)),'DO NOT DELETE THIS SHEET'!$A$1:$B$32,2,0))*32^6)+(IFERROR(VLOOKUP(MID($A327, 10, 1),'DO NOT DELETE THIS SHEET'!$A$1:$B$32,2,0),VLOOKUP(VALUE(MID($A327, 10, 1)),'DO NOT DELETE THIS SHEET'!$A$1:$B$32,2,0))*32^5)+(IFERROR(VLOOKUP(MID($A327, 11, 1),'DO NOT DELETE THIS SHEET'!$A$1:$B$32,2,0),VLOOKUP(VALUE(MID($A327, 11, 1)),'DO NOT DELETE THIS SHEET'!$A$1:$B$32,2,0))*32^4)+(IFERROR(VLOOKUP(MID($A327, 12, 1),'DO NOT DELETE THIS SHEET'!$A$1:$B$32,2,0),VLOOKUP(VALUE(MID($A327, 12, 1)),'DO NOT DELETE THIS SHEET'!$A$1:$B$32,2,0))*32^3)+(IFERROR(VLOOKUP(MID($A327, 13, 1),'DO NOT DELETE THIS SHEET'!$A$1:$B$32,2,0),VLOOKUP(VALUE(MID($A327, 13, 1)),'DO NOT DELETE THIS SHEET'!$A$1:$B$32,2,0))*32^2)+(IFERROR(VLOOKUP(MID($A327, 14, 1),'DO NOT DELETE THIS SHEET'!$A$1:$B$32,2,0),VLOOKUP(VALUE(MID($A327, 14, 1)),'DO NOT DELETE THIS SHEET'!$A$1:$B$32,2,0))*32)+(IFERROR(VLOOKUP(MID($A327, 15, 1),'DO NOT DELETE THIS SHEET'!$A$1:$B$32,2,0),VLOOKUP(VALUE(MID($A327, 15, 1)),'DO NOT DELETE THIS SHEET'!$A$1:$B$32,2,0)))</f>
        <v>#VALUE!</v>
      </c>
      <c r="I327" s="7" t="str">
        <f t="shared" si="44"/>
        <v/>
      </c>
      <c r="J327" s="15">
        <f>IF(K327="USMC",DATE(YEAR(DATE(1000,1,1)+(IF(IFERROR(VALUE(MID(MID(A327,84,4),1,1)),MID(MID(A327,84,4),1,1))=0,0,IFERROR(VLOOKUP(VALUE(MID(MID(A327,84,4),1,1)),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0)*POWER(32,0)))-1))-1900,MONTH(DATE(1000,1,1)+(IF(IFERROR(VALUE(MID(MID(A327,84,4),1,1)),MID(MID(A327,84,4),1,1))=0,0,IFERROR(VLOOKUP(VALUE(MID(MID(A327,84,4),1,1)),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0)*POWER(32,0)))-1)),DAY(DATE(1000,1,1)+(IF(IFERROR(VALUE(MID(MID(A327,84,4),1,1)),MID(MID(A327,84,4),1,1))=0,0,IFERROR(VLOOKUP(VALUE(MID(MID(A327,84,4),1,1)),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0)*POWER(32,0)))-1))),DATE(2999,1,1))</f>
        <v>401404</v>
      </c>
      <c r="K327" s="28" t="str">
        <f t="shared" si="45"/>
        <v>Other</v>
      </c>
    </row>
    <row r="328" spans="2:11" ht="12" customHeight="1">
      <c r="B328" s="7" t="str">
        <f t="shared" si="39"/>
        <v>No Card</v>
      </c>
      <c r="C328" s="7" t="str">
        <f>IF(COUNTIF(MasterRoster!$F$5:$F$1001, H328)&gt;0, "Yes", "No")</f>
        <v>No</v>
      </c>
      <c r="D328" s="16" t="str">
        <f t="shared" ca="1" si="40"/>
        <v>Error</v>
      </c>
      <c r="E328" s="7" t="str">
        <f t="shared" si="41"/>
        <v/>
      </c>
      <c r="F328" s="7" t="str">
        <f t="shared" si="42"/>
        <v/>
      </c>
      <c r="G328" s="7" t="str">
        <f t="shared" si="43"/>
        <v>N/A</v>
      </c>
      <c r="H328" s="28" t="e">
        <f>(IFERROR(VLOOKUP(MID($A328,9,1),'DO NOT DELETE THIS SHEET'!$A$1:$B$32,2,0),VLOOKUP(VALUE(MID($A328,9,1)),'DO NOT DELETE THIS SHEET'!$A$1:$B$32,2,0))*32^6)+(IFERROR(VLOOKUP(MID($A328, 10, 1),'DO NOT DELETE THIS SHEET'!$A$1:$B$32,2,0),VLOOKUP(VALUE(MID($A328, 10, 1)),'DO NOT DELETE THIS SHEET'!$A$1:$B$32,2,0))*32^5)+(IFERROR(VLOOKUP(MID($A328, 11, 1),'DO NOT DELETE THIS SHEET'!$A$1:$B$32,2,0),VLOOKUP(VALUE(MID($A328, 11, 1)),'DO NOT DELETE THIS SHEET'!$A$1:$B$32,2,0))*32^4)+(IFERROR(VLOOKUP(MID($A328, 12, 1),'DO NOT DELETE THIS SHEET'!$A$1:$B$32,2,0),VLOOKUP(VALUE(MID($A328, 12, 1)),'DO NOT DELETE THIS SHEET'!$A$1:$B$32,2,0))*32^3)+(IFERROR(VLOOKUP(MID($A328, 13, 1),'DO NOT DELETE THIS SHEET'!$A$1:$B$32,2,0),VLOOKUP(VALUE(MID($A328, 13, 1)),'DO NOT DELETE THIS SHEET'!$A$1:$B$32,2,0))*32^2)+(IFERROR(VLOOKUP(MID($A328, 14, 1),'DO NOT DELETE THIS SHEET'!$A$1:$B$32,2,0),VLOOKUP(VALUE(MID($A328, 14, 1)),'DO NOT DELETE THIS SHEET'!$A$1:$B$32,2,0))*32)+(IFERROR(VLOOKUP(MID($A328, 15, 1),'DO NOT DELETE THIS SHEET'!$A$1:$B$32,2,0),VLOOKUP(VALUE(MID($A328, 15, 1)),'DO NOT DELETE THIS SHEET'!$A$1:$B$32,2,0)))</f>
        <v>#VALUE!</v>
      </c>
      <c r="I328" s="7" t="str">
        <f t="shared" si="44"/>
        <v/>
      </c>
      <c r="J328" s="15">
        <f>IF(K328="USMC",DATE(YEAR(DATE(1000,1,1)+(IF(IFERROR(VALUE(MID(MID(A328,84,4),1,1)),MID(MID(A328,84,4),1,1))=0,0,IFERROR(VLOOKUP(VALUE(MID(MID(A328,84,4),1,1)),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0)*POWER(32,0)))-1))-1900,MONTH(DATE(1000,1,1)+(IF(IFERROR(VALUE(MID(MID(A328,84,4),1,1)),MID(MID(A328,84,4),1,1))=0,0,IFERROR(VLOOKUP(VALUE(MID(MID(A328,84,4),1,1)),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0)*POWER(32,0)))-1)),DAY(DATE(1000,1,1)+(IF(IFERROR(VALUE(MID(MID(A328,84,4),1,1)),MID(MID(A328,84,4),1,1))=0,0,IFERROR(VLOOKUP(VALUE(MID(MID(A328,84,4),1,1)),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0)*POWER(32,0)))-1))),DATE(2999,1,1))</f>
        <v>401404</v>
      </c>
      <c r="K328" s="28" t="str">
        <f t="shared" si="45"/>
        <v>Other</v>
      </c>
    </row>
    <row r="329" spans="2:11" ht="12" customHeight="1">
      <c r="B329" s="7" t="str">
        <f t="shared" si="39"/>
        <v>No Card</v>
      </c>
      <c r="C329" s="7" t="str">
        <f>IF(COUNTIF(MasterRoster!$F$5:$F$1001, H329)&gt;0, "Yes", "No")</f>
        <v>No</v>
      </c>
      <c r="D329" s="16" t="str">
        <f t="shared" ca="1" si="40"/>
        <v>Error</v>
      </c>
      <c r="E329" s="7" t="str">
        <f t="shared" si="41"/>
        <v/>
      </c>
      <c r="F329" s="7" t="str">
        <f t="shared" si="42"/>
        <v/>
      </c>
      <c r="G329" s="7" t="str">
        <f t="shared" si="43"/>
        <v>N/A</v>
      </c>
      <c r="H329" s="28" t="e">
        <f>(IFERROR(VLOOKUP(MID($A329,9,1),'DO NOT DELETE THIS SHEET'!$A$1:$B$32,2,0),VLOOKUP(VALUE(MID($A329,9,1)),'DO NOT DELETE THIS SHEET'!$A$1:$B$32,2,0))*32^6)+(IFERROR(VLOOKUP(MID($A329, 10, 1),'DO NOT DELETE THIS SHEET'!$A$1:$B$32,2,0),VLOOKUP(VALUE(MID($A329, 10, 1)),'DO NOT DELETE THIS SHEET'!$A$1:$B$32,2,0))*32^5)+(IFERROR(VLOOKUP(MID($A329, 11, 1),'DO NOT DELETE THIS SHEET'!$A$1:$B$32,2,0),VLOOKUP(VALUE(MID($A329, 11, 1)),'DO NOT DELETE THIS SHEET'!$A$1:$B$32,2,0))*32^4)+(IFERROR(VLOOKUP(MID($A329, 12, 1),'DO NOT DELETE THIS SHEET'!$A$1:$B$32,2,0),VLOOKUP(VALUE(MID($A329, 12, 1)),'DO NOT DELETE THIS SHEET'!$A$1:$B$32,2,0))*32^3)+(IFERROR(VLOOKUP(MID($A329, 13, 1),'DO NOT DELETE THIS SHEET'!$A$1:$B$32,2,0),VLOOKUP(VALUE(MID($A329, 13, 1)),'DO NOT DELETE THIS SHEET'!$A$1:$B$32,2,0))*32^2)+(IFERROR(VLOOKUP(MID($A329, 14, 1),'DO NOT DELETE THIS SHEET'!$A$1:$B$32,2,0),VLOOKUP(VALUE(MID($A329, 14, 1)),'DO NOT DELETE THIS SHEET'!$A$1:$B$32,2,0))*32)+(IFERROR(VLOOKUP(MID($A329, 15, 1),'DO NOT DELETE THIS SHEET'!$A$1:$B$32,2,0),VLOOKUP(VALUE(MID($A329, 15, 1)),'DO NOT DELETE THIS SHEET'!$A$1:$B$32,2,0)))</f>
        <v>#VALUE!</v>
      </c>
      <c r="I329" s="7" t="str">
        <f t="shared" si="44"/>
        <v/>
      </c>
      <c r="J329" s="15">
        <f>IF(K329="USMC",DATE(YEAR(DATE(1000,1,1)+(IF(IFERROR(VALUE(MID(MID(A329,84,4),1,1)),MID(MID(A329,84,4),1,1))=0,0,IFERROR(VLOOKUP(VALUE(MID(MID(A329,84,4),1,1)), 'DO NOT DELETE THIS SHEET'!$A$2:$B$33, 2, 0)*POWER(32,3),VLOOKUP(MID(MID(A329,84,4),1,1), 'DO NOT DELETE THIS SHEET'!$A$2:$B$33, 2, 0)*POWER(32,3)))+IF(IFERROR(VALUE(MID(MID(A329,84,4),2,1)),MID(MID(A329,84,4),2,1))=0,0,IFERROR(VLOOKUP(VALUE(MID(MID(A329,84,4),2,1)), 'DO NOT DELETE THIS SHEET'!$A$2:$B$33, 2, 0)*POWER(32,2),VLOOKUP(MID(MID(A329,84,4),2,1), 'DO NOT DELETE THIS SHEET'!$A$2:$B$33, 2, 0)*POWER(32,2)))+IF(IFERROR(VALUE(MID(MID(A329,84,4),3,1)),MID(MID(A329,84,4),3,1))=0,0,IFERROR(VLOOKUP(VALUE(MID(MID(A329,84,4),3,1)), 'DO NOT DELETE THIS SHEET'!$A$2:$B$33, 2, 0)*POWER(32,1),VLOOKUP(MID(MID(A329,84,4),3,1), 'DO NOT DELETE THIS SHEET'!$A$2:$B$33, 2, 0)*POWER(32,1)))+IF(IFERROR(VALUE(MID(MID(A329,84,4),4,1)),MID(MID(A329,84,4),4,1))=0,0,IFERROR(VLOOKUP(VALUE(MID(MID(A329,84,4),4,1)), 'DO NOT DELETE THIS SHEET'!$A$2:$B$33, 2, 0)*POWER(32,0),VLOOKUP(MID(MID(A329,84,4),4,1), 'DO NOT DELETE THIS SHEET'!$A$2:$B$33, 2, 0)*POWER(32,0)))-1))-1900,MONTH(DATE(1000,1,1)+(IF(IFERROR(VALUE(MID(MID(A329,84,4),1,1)),MID(MID(A329,84,4),1,1))=0,0,IFERROR(VLOOKUP(VALUE(MID(MID(A329,84,4),1,1)), 'DO NOT DELETE THIS SHEET'!$A$2:$B$33, 2, 0)*POWER(32,3),VLOOKUP(MID(MID(A329,84,4),1,1), 'DO NOT DELETE THIS SHEET'!$A$2:$B$33, 2, 0)*POWER(32,3)))+IF(IFERROR(VALUE(MID(MID(A329,84,4),2,1)),MID(MID(A329,84,4),2,1))=0,0,IFERROR(VLOOKUP(VALUE(MID(MID(A329,84,4),2,1)), 'DO NOT DELETE THIS SHEET'!$A$2:$B$33, 2, 0)*POWER(32,2),VLOOKUP(MID(MID(A329,84,4),2,1), 'DO NOT DELETE THIS SHEET'!$A$2:$B$33, 2, 0)*POWER(32,2)))+IF(IFERROR(VALUE(MID(MID(A329,84,4),3,1)),MID(MID(A329,84,4),3,1))=0,0,IFERROR(VLOOKUP(VALUE(MID(MID(A329,84,4),3,1)), 'DO NOT DELETE THIS SHEET'!$A$2:$B$33, 2, 0)*POWER(32,1),VLOOKUP(MID(MID(A329,84,4),3,1), 'DO NOT DELETE THIS SHEET'!$A$2:$B$33, 2, 0)*POWER(32,1)))+IF(IFERROR(VALUE(MID(MID(A329,84,4),4,1)),MID(MID(A329,84,4),4,1))=0,0,IFERROR(VLOOKUP(VALUE(MID(MID(A329,84,4),4,1)), 'DO NOT DELETE THIS SHEET'!$A$2:$B$33, 2, 0)*POWER(32,0),VLOOKUP(MID(MID(A329,84,4),4,1), 'DO NOT DELETE THIS SHEET'!$A$2:$B$33, 2, 0)*POWER(32,0)))-1)),DAY(DATE(1000,1,1)+(IF(IFERROR(VALUE(MID(MID(A329,84,4),1,1)),MID(MID(A329,84,4),1,1))=0,0,IFERROR(VLOOKUP(VALUE(MID(MID(A329,84,4),1,1)), 'DO NOT DELETE THIS SHEET'!$A$2:$B$33, 2, 0)*POWER(32,3),VLOOKUP(MID(MID(A329,84,4),1,1), 'DO NOT DELETE THIS SHEET'!$A$2:$B$33, 2, 0)*POWER(32,3)))+IF(IFERROR(VALUE(MID(MID(A329,84,4),2,1)),MID(MID(A329,84,4),2,1))=0,0,IFERROR(VLOOKUP(VALUE(MID(MID(A329,84,4),2,1)), 'DO NOT DELETE THIS SHEET'!$A$2:$B$33, 2, 0)*POWER(32,2),VLOOKUP(MID(MID(A329,84,4),2,1), 'DO NOT DELETE THIS SHEET'!$A$2:$B$33, 2, 0)*POWER(32,2)))+IF(IFERROR(VALUE(MID(MID(A329,84,4),3,1)),MID(MID(A329,84,4),3,1))=0,0,IFERROR(VLOOKUP(VALUE(MID(MID(A329,84,4),3,1)), 'DO NOT DELETE THIS SHEET'!$A$2:$B$33, 2, 0)*POWER(32,1),VLOOKUP(MID(MID(A329,84,4),3,1), 'DO NOT DELETE THIS SHEET'!$A$2:$B$33, 2, 0)*POWER(32,1)))+IF(IFERROR(VALUE(MID(MID(A329,84,4),4,1)),MID(MID(A329,84,4),4,1))=0,0,IFERROR(VLOOKUP(VALUE(MID(MID(A329,84,4),4,1)), 'DO NOT DELETE THIS SHEET'!$A$2:$B$33, 2, 0)*POWER(32,0),VLOOKUP(MID(MID(A329,84,4),4,1), 'DO NOT DELETE THIS SHEET'!$A$2:$B$33, 2, 0)*POWER(32,0)))-1))),DATE(2999,1,1))</f>
        <v>401404</v>
      </c>
      <c r="K329" s="28" t="str">
        <f t="shared" si="45"/>
        <v>Other</v>
      </c>
    </row>
  </sheetData>
  <mergeCells count="2">
    <mergeCell ref="A2:K2"/>
    <mergeCell ref="A1:K1"/>
  </mergeCells>
  <conditionalFormatting sqref="C2:C1048576">
    <cfRule type="containsText" dxfId="55" priority="7" operator="containsText" text="No">
      <formula>NOT(ISERROR(SEARCH("No",C2)))</formula>
    </cfRule>
  </conditionalFormatting>
  <conditionalFormatting sqref="B4:B990">
    <cfRule type="notContainsText" dxfId="54" priority="6" operator="notContains" text="No Error">
      <formula>ISERROR(SEARCH("No Error",B4))</formula>
    </cfRule>
    <cfRule type="containsText" dxfId="53" priority="8" operator="containsText" text="No Error">
      <formula>NOT(ISERROR(SEARCH("No Error",B4)))</formula>
    </cfRule>
  </conditionalFormatting>
  <conditionalFormatting sqref="D4:D1048576">
    <cfRule type="cellIs" dxfId="52" priority="3" operator="greaterThan">
      <formula>4.999</formula>
    </cfRule>
    <cfRule type="cellIs" dxfId="51" priority="4" operator="lessThan">
      <formula>0</formula>
    </cfRule>
    <cfRule type="cellIs" dxfId="50" priority="5" operator="lessThan">
      <formula>5</formula>
    </cfRule>
  </conditionalFormatting>
  <conditionalFormatting sqref="J2:J1048576">
    <cfRule type="cellIs" dxfId="49" priority="2" operator="equal">
      <formula>401404</formula>
    </cfRule>
  </conditionalFormatting>
  <conditionalFormatting sqref="D2:D1048576">
    <cfRule type="cellIs" dxfId="48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workbookViewId="0">
      <selection activeCell="F17" sqref="F17"/>
    </sheetView>
  </sheetViews>
  <sheetFormatPr defaultRowHeight="12.75"/>
  <cols>
    <col min="1" max="1" width="25.42578125" customWidth="1"/>
    <col min="2" max="2" width="4.140625" bestFit="1" customWidth="1"/>
    <col min="3" max="3" width="9" bestFit="1" customWidth="1"/>
    <col min="4" max="4" width="16.42578125" customWidth="1"/>
    <col min="5" max="5" width="22.7109375" bestFit="1" customWidth="1"/>
    <col min="6" max="6" width="10.5703125" style="32" customWidth="1"/>
    <col min="7" max="7" width="22.7109375" bestFit="1" customWidth="1"/>
    <col min="8" max="8" width="11.140625" style="32" customWidth="1"/>
    <col min="9" max="9" width="22.7109375" bestFit="1" customWidth="1"/>
    <col min="10" max="10" width="11.28515625" style="32" customWidth="1"/>
  </cols>
  <sheetData>
    <row r="1" spans="1:11" ht="23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s="24" customFormat="1" ht="14.25">
      <c r="A2" s="77" t="s">
        <v>83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s="24" customFormat="1" ht="15">
      <c r="A3" s="47" t="str">
        <f>IF('Expiring CAC'!$B$3="","ERROR: Enter Today's Date in 'Epiring CAC'","3D ANGLICO DMM")</f>
        <v>ERROR: Enter Today's Date in 'Epiring CAC'</v>
      </c>
      <c r="B3" s="47"/>
      <c r="C3" s="47"/>
      <c r="D3" s="47"/>
      <c r="E3" s="23">
        <f>DATE(YEAR('Expiring CAC'!$B$3),MID(E4,1,2),MID(E4,4,2))</f>
        <v>231</v>
      </c>
      <c r="F3" s="33" t="s">
        <v>87</v>
      </c>
      <c r="G3" s="23">
        <f>DATE(YEAR('Expiring CAC'!$B$3),MID(G4,1,2),MID(G4,4,2))</f>
        <v>232</v>
      </c>
      <c r="H3" s="33" t="s">
        <v>87</v>
      </c>
      <c r="I3" s="23" t="str">
        <f>IFERROR(DATE(YEAR('Expiring CAC'!$B$3),MID(I4,1,2),MID(I4,4,2)),"")</f>
        <v/>
      </c>
      <c r="J3" s="33" t="s">
        <v>87</v>
      </c>
    </row>
    <row r="4" spans="1:11">
      <c r="A4" s="24" t="s">
        <v>84</v>
      </c>
      <c r="B4" s="24" t="s">
        <v>85</v>
      </c>
      <c r="C4" s="24" t="s">
        <v>39</v>
      </c>
      <c r="D4" s="24" t="s">
        <v>38</v>
      </c>
      <c r="E4" s="26" t="s">
        <v>89</v>
      </c>
      <c r="F4" s="32" t="s">
        <v>90</v>
      </c>
      <c r="G4" s="26" t="s">
        <v>91</v>
      </c>
      <c r="H4" s="32" t="s">
        <v>92</v>
      </c>
      <c r="I4" s="24" t="s">
        <v>86</v>
      </c>
      <c r="J4" s="34"/>
      <c r="K4" s="24"/>
    </row>
    <row r="5" spans="1:11">
      <c r="A5" s="26" t="s">
        <v>115</v>
      </c>
      <c r="B5" s="26" t="s">
        <v>116</v>
      </c>
      <c r="C5" s="26" t="s">
        <v>117</v>
      </c>
      <c r="D5" s="28">
        <v>1470475364</v>
      </c>
      <c r="E5" s="26" t="s">
        <v>118</v>
      </c>
      <c r="F5" s="32" t="s">
        <v>118</v>
      </c>
      <c r="G5" s="26" t="s">
        <v>118</v>
      </c>
      <c r="H5" s="32" t="s">
        <v>118</v>
      </c>
      <c r="I5" s="26" t="s">
        <v>118</v>
      </c>
      <c r="K5" s="22"/>
    </row>
    <row r="6" spans="1:11">
      <c r="A6" s="26"/>
      <c r="B6" s="26"/>
      <c r="C6" s="26"/>
      <c r="D6" s="26"/>
      <c r="E6" s="26"/>
      <c r="G6" s="26"/>
      <c r="I6" s="26"/>
      <c r="K6" s="22"/>
    </row>
    <row r="7" spans="1:11">
      <c r="A7" s="26"/>
      <c r="B7" s="26"/>
      <c r="C7" s="26"/>
      <c r="D7" s="26"/>
      <c r="E7" s="26"/>
      <c r="G7" s="26"/>
      <c r="I7" s="26"/>
      <c r="K7" s="22"/>
    </row>
    <row r="8" spans="1:11">
      <c r="A8" s="26"/>
      <c r="B8" s="26"/>
      <c r="C8" s="26"/>
      <c r="D8" s="26"/>
      <c r="E8" s="26"/>
      <c r="G8" s="26"/>
      <c r="I8" s="26"/>
      <c r="K8" s="22"/>
    </row>
    <row r="9" spans="1:11">
      <c r="A9" s="26"/>
      <c r="B9" s="26"/>
      <c r="C9" s="26"/>
      <c r="D9" s="26"/>
      <c r="E9" s="26"/>
      <c r="G9" s="26"/>
      <c r="I9" s="26"/>
      <c r="K9" s="22"/>
    </row>
    <row r="10" spans="1:11">
      <c r="A10" s="26"/>
      <c r="B10" s="26"/>
      <c r="C10" s="26"/>
      <c r="D10" s="26"/>
      <c r="E10" s="26"/>
      <c r="G10" s="26"/>
      <c r="I10" s="26"/>
      <c r="K10" s="22"/>
    </row>
    <row r="11" spans="1:11">
      <c r="A11" s="26"/>
      <c r="B11" s="26"/>
      <c r="C11" s="26"/>
      <c r="D11" s="26"/>
      <c r="E11" s="38"/>
      <c r="G11" s="26"/>
      <c r="I11" s="26"/>
      <c r="K11" s="22"/>
    </row>
    <row r="12" spans="1:11">
      <c r="A12" s="26"/>
      <c r="B12" s="26"/>
      <c r="C12" s="26"/>
      <c r="D12" s="26"/>
      <c r="E12" s="26"/>
      <c r="G12" s="26"/>
      <c r="I12" s="26"/>
      <c r="K12" s="22"/>
    </row>
    <row r="13" spans="1:11">
      <c r="A13" s="26"/>
      <c r="B13" s="26"/>
      <c r="C13" s="26"/>
      <c r="D13" s="26"/>
      <c r="E13" s="26"/>
      <c r="G13" s="26"/>
      <c r="I13" s="26"/>
      <c r="K13" s="22"/>
    </row>
    <row r="14" spans="1:11">
      <c r="A14" s="26"/>
      <c r="B14" s="26"/>
      <c r="C14" s="26"/>
      <c r="D14" s="26"/>
      <c r="E14" s="26"/>
      <c r="G14" s="26"/>
      <c r="I14" s="26"/>
      <c r="K14" s="22"/>
    </row>
    <row r="15" spans="1:11">
      <c r="A15" s="26"/>
      <c r="B15" s="26"/>
      <c r="C15" s="26"/>
      <c r="D15" s="26"/>
      <c r="E15" s="26"/>
      <c r="G15" s="26"/>
      <c r="I15" s="26"/>
      <c r="K15" s="22"/>
    </row>
    <row r="16" spans="1:11">
      <c r="A16" s="26"/>
      <c r="B16" s="26"/>
      <c r="C16" s="26"/>
      <c r="D16" s="26"/>
      <c r="E16" s="26"/>
      <c r="G16" s="26"/>
      <c r="I16" s="26"/>
      <c r="K16" s="22"/>
    </row>
    <row r="17" spans="1:11">
      <c r="A17" s="26"/>
      <c r="B17" s="26"/>
      <c r="C17" s="26"/>
      <c r="D17" s="26"/>
      <c r="E17" s="26"/>
      <c r="G17" s="26"/>
      <c r="I17" s="26"/>
      <c r="K17" s="22"/>
    </row>
    <row r="18" spans="1:11">
      <c r="A18" s="26"/>
      <c r="B18" s="26"/>
      <c r="C18" s="26"/>
      <c r="D18" s="26"/>
      <c r="E18" s="26"/>
      <c r="G18" s="26"/>
      <c r="I18" s="26"/>
      <c r="K18" s="22"/>
    </row>
    <row r="19" spans="1:11">
      <c r="A19" s="26"/>
      <c r="B19" s="26"/>
      <c r="C19" s="26"/>
      <c r="D19" s="26"/>
      <c r="E19" s="26"/>
      <c r="G19" s="26"/>
      <c r="I19" s="26"/>
      <c r="K19" s="22"/>
    </row>
    <row r="20" spans="1:11">
      <c r="A20" s="26"/>
      <c r="B20" s="26"/>
      <c r="C20" s="26"/>
      <c r="D20" s="26"/>
      <c r="E20" s="26"/>
      <c r="G20" s="26"/>
      <c r="I20" s="26"/>
      <c r="K20" s="22"/>
    </row>
    <row r="21" spans="1:11">
      <c r="A21" s="26"/>
      <c r="B21" s="26"/>
      <c r="C21" s="26"/>
      <c r="D21" s="26"/>
      <c r="E21" s="26"/>
      <c r="G21" s="26"/>
      <c r="I21" s="26"/>
      <c r="K21" s="22"/>
    </row>
    <row r="22" spans="1:11">
      <c r="A22" s="26"/>
      <c r="B22" s="26"/>
      <c r="C22" s="26"/>
      <c r="D22" s="26"/>
      <c r="E22" s="26"/>
      <c r="G22" s="26"/>
      <c r="I22" s="26"/>
      <c r="K22" s="22"/>
    </row>
    <row r="23" spans="1:11">
      <c r="A23" s="26"/>
      <c r="B23" s="26"/>
      <c r="C23" s="26"/>
      <c r="D23" s="26"/>
      <c r="E23" s="26"/>
      <c r="G23" s="26"/>
      <c r="I23" s="26"/>
      <c r="K23" s="22"/>
    </row>
    <row r="24" spans="1:11">
      <c r="A24" s="26"/>
      <c r="B24" s="26"/>
      <c r="C24" s="26"/>
      <c r="D24" s="26"/>
      <c r="E24" s="26"/>
      <c r="G24" s="26"/>
      <c r="I24" s="26"/>
      <c r="K24" s="22"/>
    </row>
    <row r="25" spans="1:11">
      <c r="A25" s="26"/>
      <c r="B25" s="26"/>
      <c r="C25" s="26"/>
      <c r="D25" s="26"/>
      <c r="E25" s="26"/>
      <c r="G25" s="26"/>
      <c r="I25" s="26"/>
      <c r="K25" s="22"/>
    </row>
    <row r="26" spans="1:11">
      <c r="A26" s="26"/>
      <c r="B26" s="26"/>
      <c r="C26" s="26"/>
      <c r="D26" s="26"/>
      <c r="E26" s="26"/>
      <c r="G26" s="26"/>
      <c r="I26" s="26"/>
      <c r="K26" s="22"/>
    </row>
    <row r="27" spans="1:11">
      <c r="A27" s="26"/>
      <c r="B27" s="26"/>
      <c r="C27" s="26"/>
      <c r="D27" s="26"/>
      <c r="E27" s="26"/>
      <c r="G27" s="26"/>
      <c r="I27" s="26"/>
      <c r="K27" s="22"/>
    </row>
    <row r="28" spans="1:11">
      <c r="A28" s="26"/>
      <c r="B28" s="26"/>
      <c r="C28" s="26"/>
      <c r="D28" s="26"/>
      <c r="E28" s="26"/>
      <c r="G28" s="26"/>
      <c r="I28" s="26"/>
      <c r="K28" s="22"/>
    </row>
    <row r="29" spans="1:11">
      <c r="A29" s="26"/>
      <c r="B29" s="26"/>
      <c r="C29" s="26"/>
      <c r="D29" s="26"/>
      <c r="E29" s="26"/>
      <c r="G29" s="26"/>
      <c r="I29" s="26"/>
      <c r="K29" s="22"/>
    </row>
    <row r="30" spans="1:11">
      <c r="A30" s="26"/>
      <c r="B30" s="26"/>
      <c r="C30" s="26"/>
      <c r="D30" s="26"/>
      <c r="E30" s="26"/>
      <c r="G30" s="26"/>
      <c r="I30" s="26"/>
      <c r="K30" s="22"/>
    </row>
    <row r="31" spans="1:11">
      <c r="A31" s="26"/>
      <c r="B31" s="26"/>
      <c r="C31" s="26"/>
      <c r="D31" s="26"/>
      <c r="E31" s="26"/>
      <c r="G31" s="26"/>
      <c r="I31" s="26"/>
      <c r="K31" s="22"/>
    </row>
    <row r="32" spans="1:11">
      <c r="A32" s="26"/>
      <c r="B32" s="26"/>
      <c r="C32" s="26"/>
      <c r="D32" s="26"/>
      <c r="E32" s="26"/>
      <c r="G32" s="26"/>
      <c r="I32" s="26"/>
      <c r="K32" s="22"/>
    </row>
    <row r="33" spans="1:11">
      <c r="A33" s="26"/>
      <c r="B33" s="26"/>
      <c r="C33" s="26"/>
      <c r="D33" s="26"/>
      <c r="E33" s="26"/>
      <c r="G33" s="26"/>
      <c r="I33" s="26"/>
      <c r="K33" s="22"/>
    </row>
    <row r="34" spans="1:11">
      <c r="A34" s="26"/>
      <c r="B34" s="26"/>
      <c r="C34" s="26"/>
      <c r="D34" s="26"/>
      <c r="E34" s="26"/>
      <c r="G34" s="26"/>
      <c r="I34" s="26"/>
      <c r="K34" s="22"/>
    </row>
    <row r="35" spans="1:11">
      <c r="A35" s="26"/>
      <c r="B35" s="26"/>
      <c r="C35" s="26"/>
      <c r="D35" s="26"/>
      <c r="E35" s="26"/>
      <c r="G35" s="26"/>
      <c r="I35" s="26"/>
      <c r="K35" s="22"/>
    </row>
    <row r="36" spans="1:11">
      <c r="A36" s="26"/>
      <c r="B36" s="26"/>
      <c r="C36" s="26"/>
      <c r="D36" s="26"/>
      <c r="E36" s="26"/>
      <c r="G36" s="26"/>
      <c r="I36" s="26"/>
      <c r="K36" s="22"/>
    </row>
    <row r="37" spans="1:11">
      <c r="A37" s="26"/>
      <c r="B37" s="26"/>
      <c r="C37" s="26"/>
      <c r="D37" s="26"/>
      <c r="E37" s="26"/>
      <c r="G37" s="26"/>
      <c r="I37" s="26"/>
      <c r="K37" s="22"/>
    </row>
    <row r="38" spans="1:11">
      <c r="A38" s="26"/>
      <c r="B38" s="26"/>
      <c r="C38" s="26"/>
      <c r="D38" s="26"/>
      <c r="E38" s="26"/>
      <c r="G38" s="26"/>
      <c r="I38" s="26"/>
      <c r="K38" s="22"/>
    </row>
    <row r="39" spans="1:11">
      <c r="A39" s="26"/>
      <c r="B39" s="26"/>
      <c r="C39" s="26"/>
      <c r="D39" s="26"/>
      <c r="E39" s="26"/>
      <c r="G39" s="26"/>
      <c r="I39" s="26"/>
      <c r="K39" s="22"/>
    </row>
    <row r="40" spans="1:11">
      <c r="A40" s="26"/>
      <c r="B40" s="26"/>
      <c r="C40" s="26"/>
      <c r="D40" s="26"/>
      <c r="E40" s="26"/>
      <c r="G40" s="26"/>
      <c r="I40" s="26"/>
      <c r="K40" s="22"/>
    </row>
    <row r="41" spans="1:11">
      <c r="A41" s="26"/>
      <c r="B41" s="26"/>
      <c r="C41" s="26"/>
      <c r="D41" s="26"/>
      <c r="E41" s="26"/>
      <c r="G41" s="26"/>
      <c r="I41" s="26"/>
      <c r="K41" s="22"/>
    </row>
    <row r="42" spans="1:11">
      <c r="A42" s="26"/>
      <c r="B42" s="26"/>
      <c r="C42" s="26"/>
      <c r="D42" s="26"/>
      <c r="E42" s="26"/>
      <c r="G42" s="26"/>
      <c r="I42" s="26"/>
      <c r="K42" s="22"/>
    </row>
    <row r="43" spans="1:11">
      <c r="A43" s="26"/>
      <c r="B43" s="26"/>
      <c r="C43" s="26"/>
      <c r="D43" s="26"/>
      <c r="E43" s="26"/>
      <c r="G43" s="26"/>
      <c r="I43" s="26"/>
      <c r="K43" s="22"/>
    </row>
    <row r="44" spans="1:11">
      <c r="A44" s="26"/>
      <c r="B44" s="26"/>
      <c r="C44" s="26"/>
      <c r="D44" s="26"/>
      <c r="E44" s="26"/>
      <c r="G44" s="26"/>
      <c r="I44" s="26"/>
      <c r="K44" s="22"/>
    </row>
    <row r="45" spans="1:11">
      <c r="A45" s="26"/>
      <c r="B45" s="26"/>
      <c r="C45" s="26"/>
      <c r="D45" s="26"/>
      <c r="E45" s="26"/>
      <c r="G45" s="26"/>
      <c r="I45" s="26"/>
      <c r="K45" s="22"/>
    </row>
    <row r="46" spans="1:11">
      <c r="A46" s="26"/>
      <c r="B46" s="26"/>
      <c r="C46" s="26"/>
      <c r="D46" s="26"/>
      <c r="E46" s="26"/>
      <c r="G46" s="26"/>
      <c r="I46" s="26"/>
      <c r="K46" s="22"/>
    </row>
    <row r="47" spans="1:11">
      <c r="A47" s="26"/>
      <c r="B47" s="26"/>
      <c r="C47" s="26"/>
      <c r="D47" s="26"/>
      <c r="E47" s="26"/>
      <c r="G47" s="26"/>
      <c r="I47" s="26"/>
      <c r="K47" s="22"/>
    </row>
    <row r="48" spans="1:11">
      <c r="A48" s="26"/>
      <c r="B48" s="26"/>
      <c r="C48" s="26"/>
      <c r="D48" s="26"/>
      <c r="E48" s="26"/>
      <c r="G48" s="26"/>
      <c r="I48" s="26"/>
      <c r="K48" s="22"/>
    </row>
    <row r="49" spans="1:11">
      <c r="A49" s="26"/>
      <c r="B49" s="26"/>
      <c r="C49" s="26"/>
      <c r="D49" s="26"/>
      <c r="E49" s="26"/>
      <c r="G49" s="26"/>
      <c r="I49" s="26"/>
      <c r="K49" s="22"/>
    </row>
    <row r="50" spans="1:11">
      <c r="A50" s="26"/>
      <c r="B50" s="26"/>
      <c r="C50" s="26"/>
      <c r="D50" s="26"/>
      <c r="E50" s="26"/>
      <c r="G50" s="26"/>
      <c r="I50" s="26"/>
      <c r="K50" s="22"/>
    </row>
    <row r="51" spans="1:11">
      <c r="A51" s="26"/>
      <c r="B51" s="26"/>
      <c r="C51" s="26"/>
      <c r="D51" s="26"/>
      <c r="E51" s="26"/>
      <c r="G51" s="26"/>
      <c r="I51" s="26"/>
      <c r="K51" s="22"/>
    </row>
    <row r="52" spans="1:11">
      <c r="A52" s="26"/>
      <c r="B52" s="26"/>
      <c r="C52" s="26"/>
      <c r="D52" s="26"/>
      <c r="E52" s="26"/>
      <c r="G52" s="26"/>
      <c r="I52" s="26"/>
      <c r="K52" s="22"/>
    </row>
    <row r="53" spans="1:11">
      <c r="A53" s="26"/>
      <c r="B53" s="26"/>
      <c r="C53" s="26"/>
      <c r="D53" s="26"/>
      <c r="E53" s="26"/>
      <c r="G53" s="26"/>
      <c r="I53" s="26"/>
      <c r="K53" s="22"/>
    </row>
    <row r="54" spans="1:11">
      <c r="A54" s="26"/>
      <c r="B54" s="26"/>
      <c r="C54" s="26"/>
      <c r="D54" s="26"/>
      <c r="E54" s="26"/>
      <c r="G54" s="26"/>
      <c r="I54" s="26"/>
      <c r="K54" s="22"/>
    </row>
    <row r="55" spans="1:11">
      <c r="A55" s="26"/>
      <c r="B55" s="26"/>
      <c r="C55" s="26"/>
      <c r="D55" s="26"/>
      <c r="E55" s="26"/>
      <c r="G55" s="26"/>
      <c r="I55" s="26"/>
      <c r="K55" s="22"/>
    </row>
    <row r="56" spans="1:11">
      <c r="A56" s="26"/>
      <c r="B56" s="26"/>
      <c r="C56" s="26"/>
      <c r="D56" s="26"/>
      <c r="E56" s="26"/>
      <c r="G56" s="26"/>
      <c r="I56" s="26"/>
      <c r="K56" s="22"/>
    </row>
    <row r="57" spans="1:11">
      <c r="A57" s="26"/>
      <c r="B57" s="26"/>
      <c r="C57" s="26"/>
      <c r="D57" s="26"/>
      <c r="E57" s="26"/>
      <c r="G57" s="26"/>
      <c r="I57" s="26"/>
      <c r="K57" s="22"/>
    </row>
    <row r="58" spans="1:11">
      <c r="A58" s="26"/>
      <c r="B58" s="26"/>
      <c r="C58" s="26"/>
      <c r="D58" s="26"/>
      <c r="E58" s="26"/>
      <c r="G58" s="26"/>
      <c r="I58" s="26"/>
      <c r="K58" s="22"/>
    </row>
    <row r="59" spans="1:11">
      <c r="A59" s="26"/>
      <c r="B59" s="26"/>
      <c r="C59" s="26"/>
      <c r="D59" s="26"/>
      <c r="E59" s="26"/>
      <c r="G59" s="26"/>
      <c r="I59" s="26"/>
      <c r="K59" s="22"/>
    </row>
    <row r="60" spans="1:11">
      <c r="A60" s="26"/>
      <c r="B60" s="26"/>
      <c r="C60" s="26"/>
      <c r="D60" s="26"/>
      <c r="E60" s="26"/>
      <c r="G60" s="26"/>
      <c r="I60" s="26"/>
      <c r="K60" s="22"/>
    </row>
    <row r="61" spans="1:11">
      <c r="A61" s="26"/>
      <c r="B61" s="26"/>
      <c r="C61" s="26"/>
      <c r="D61" s="26"/>
      <c r="E61" s="26"/>
      <c r="G61" s="26"/>
      <c r="I61" s="26"/>
      <c r="K61" s="22"/>
    </row>
    <row r="62" spans="1:11">
      <c r="A62" s="26"/>
      <c r="B62" s="26"/>
      <c r="C62" s="26"/>
      <c r="D62" s="26"/>
      <c r="E62" s="26"/>
      <c r="G62" s="26"/>
      <c r="I62" s="26"/>
      <c r="K62" s="22"/>
    </row>
    <row r="63" spans="1:11">
      <c r="A63" s="26"/>
      <c r="B63" s="26"/>
      <c r="C63" s="26"/>
      <c r="D63" s="26"/>
      <c r="E63" s="26"/>
      <c r="G63" s="26"/>
      <c r="I63" s="26"/>
      <c r="K63" s="22"/>
    </row>
    <row r="64" spans="1:11">
      <c r="A64" s="26"/>
      <c r="B64" s="26"/>
      <c r="C64" s="26"/>
      <c r="D64" s="26"/>
      <c r="E64" s="26"/>
      <c r="G64" s="26"/>
      <c r="I64" s="26"/>
      <c r="K64" s="22"/>
    </row>
    <row r="65" spans="1:11">
      <c r="A65" s="26"/>
      <c r="B65" s="26"/>
      <c r="C65" s="26"/>
      <c r="D65" s="26"/>
      <c r="E65" s="26"/>
      <c r="G65" s="26"/>
      <c r="I65" s="26"/>
      <c r="K65" s="22"/>
    </row>
    <row r="66" spans="1:11">
      <c r="A66" s="26"/>
      <c r="B66" s="26"/>
      <c r="C66" s="26"/>
      <c r="D66" s="26"/>
      <c r="E66" s="26"/>
      <c r="G66" s="26"/>
      <c r="I66" s="26"/>
      <c r="K66" s="22"/>
    </row>
    <row r="67" spans="1:11">
      <c r="A67" s="26"/>
      <c r="B67" s="26"/>
      <c r="C67" s="26"/>
      <c r="D67" s="26"/>
      <c r="E67" s="26"/>
      <c r="G67" s="26"/>
      <c r="I67" s="26"/>
      <c r="K67" s="22"/>
    </row>
    <row r="68" spans="1:11">
      <c r="A68" s="26"/>
      <c r="B68" s="26"/>
      <c r="C68" s="26"/>
      <c r="D68" s="26"/>
      <c r="E68" s="26"/>
      <c r="G68" s="26"/>
      <c r="I68" s="26"/>
      <c r="K68" s="22"/>
    </row>
    <row r="69" spans="1:11">
      <c r="A69" s="26"/>
      <c r="B69" s="26"/>
      <c r="C69" s="26"/>
      <c r="D69" s="26"/>
      <c r="E69" s="26"/>
      <c r="G69" s="26"/>
      <c r="I69" s="26"/>
      <c r="K69" s="22"/>
    </row>
    <row r="70" spans="1:11">
      <c r="A70" s="26"/>
      <c r="B70" s="26"/>
      <c r="C70" s="26"/>
      <c r="D70" s="26"/>
      <c r="E70" s="26"/>
      <c r="G70" s="26"/>
      <c r="I70" s="26"/>
      <c r="K70" s="22"/>
    </row>
    <row r="71" spans="1:11">
      <c r="A71" s="26"/>
      <c r="B71" s="26"/>
      <c r="C71" s="26"/>
      <c r="D71" s="26"/>
      <c r="E71" s="26"/>
      <c r="G71" s="26"/>
      <c r="I71" s="26"/>
      <c r="K71" s="22"/>
    </row>
    <row r="72" spans="1:11">
      <c r="A72" s="26"/>
      <c r="B72" s="26"/>
      <c r="C72" s="26"/>
      <c r="D72" s="26"/>
      <c r="E72" s="26"/>
      <c r="G72" s="26"/>
      <c r="I72" s="26"/>
      <c r="K72" s="22"/>
    </row>
    <row r="73" spans="1:11">
      <c r="A73" s="26"/>
      <c r="B73" s="26"/>
      <c r="C73" s="26"/>
      <c r="D73" s="26"/>
      <c r="E73" s="26"/>
      <c r="G73" s="26"/>
      <c r="I73" s="26"/>
      <c r="K73" s="22"/>
    </row>
    <row r="74" spans="1:11">
      <c r="A74" s="26"/>
      <c r="B74" s="26"/>
      <c r="C74" s="26"/>
      <c r="D74" s="26"/>
      <c r="E74" s="26"/>
      <c r="G74" s="26"/>
      <c r="I74" s="26"/>
      <c r="K74" s="22"/>
    </row>
    <row r="75" spans="1:11">
      <c r="A75" s="26"/>
      <c r="B75" s="26"/>
      <c r="C75" s="26"/>
      <c r="D75" s="26"/>
      <c r="E75" s="26"/>
      <c r="G75" s="26"/>
      <c r="I75" s="26"/>
      <c r="K75" s="22"/>
    </row>
    <row r="76" spans="1:11">
      <c r="A76" s="26"/>
      <c r="B76" s="26"/>
      <c r="C76" s="26"/>
      <c r="D76" s="26"/>
      <c r="E76" s="26"/>
      <c r="G76" s="26"/>
      <c r="I76" s="26"/>
      <c r="K76" s="22"/>
    </row>
    <row r="77" spans="1:11">
      <c r="A77" s="26"/>
      <c r="B77" s="26"/>
      <c r="C77" s="26"/>
      <c r="D77" s="26"/>
      <c r="E77" s="26"/>
      <c r="G77" s="26"/>
      <c r="I77" s="26"/>
      <c r="K77" s="22"/>
    </row>
    <row r="78" spans="1:11">
      <c r="A78" s="26"/>
      <c r="B78" s="26"/>
      <c r="C78" s="26"/>
      <c r="D78" s="26"/>
      <c r="E78" s="26"/>
      <c r="G78" s="26"/>
      <c r="I78" s="26"/>
      <c r="K78" s="22"/>
    </row>
    <row r="79" spans="1:11">
      <c r="A79" s="26"/>
      <c r="B79" s="26"/>
      <c r="C79" s="26"/>
      <c r="D79" s="26"/>
      <c r="E79" s="26"/>
      <c r="G79" s="26"/>
      <c r="I79" s="26"/>
      <c r="K79" s="22"/>
    </row>
    <row r="80" spans="1:11">
      <c r="A80" s="26"/>
      <c r="B80" s="26"/>
      <c r="C80" s="26"/>
      <c r="D80" s="26"/>
      <c r="E80" s="26"/>
      <c r="G80" s="26"/>
      <c r="I80" s="26"/>
      <c r="K80" s="22"/>
    </row>
    <row r="81" spans="1:11">
      <c r="A81" s="26"/>
      <c r="B81" s="26"/>
      <c r="C81" s="26"/>
      <c r="D81" s="26"/>
      <c r="E81" s="26"/>
      <c r="G81" s="26"/>
      <c r="I81" s="26"/>
      <c r="K81" s="22"/>
    </row>
    <row r="82" spans="1:11">
      <c r="A82" s="26"/>
      <c r="B82" s="26"/>
      <c r="C82" s="26"/>
      <c r="D82" s="26"/>
      <c r="E82" s="26"/>
      <c r="G82" s="26"/>
      <c r="I82" s="26"/>
      <c r="K82" s="22"/>
    </row>
    <row r="83" spans="1:11">
      <c r="A83" s="26"/>
      <c r="B83" s="26"/>
      <c r="C83" s="26"/>
      <c r="D83" s="26"/>
      <c r="E83" s="26"/>
      <c r="G83" s="26"/>
      <c r="I83" s="26"/>
      <c r="K83" s="22"/>
    </row>
    <row r="84" spans="1:11">
      <c r="A84" s="26"/>
      <c r="B84" s="26"/>
      <c r="C84" s="26"/>
      <c r="D84" s="26"/>
      <c r="E84" s="26"/>
      <c r="G84" s="26"/>
      <c r="I84" s="26"/>
      <c r="K84" s="22"/>
    </row>
    <row r="85" spans="1:11">
      <c r="A85" s="26"/>
      <c r="B85" s="26"/>
      <c r="C85" s="26"/>
      <c r="D85" s="26"/>
      <c r="E85" s="26"/>
      <c r="G85" s="26"/>
      <c r="I85" s="26"/>
      <c r="K85" s="22"/>
    </row>
    <row r="86" spans="1:11">
      <c r="A86" s="26"/>
      <c r="B86" s="26"/>
      <c r="C86" s="26"/>
      <c r="D86" s="26"/>
      <c r="E86" s="26"/>
      <c r="G86" s="26"/>
      <c r="I86" s="26"/>
      <c r="K86" s="22"/>
    </row>
    <row r="87" spans="1:11">
      <c r="A87" s="26"/>
      <c r="B87" s="26"/>
      <c r="C87" s="26"/>
      <c r="D87" s="26"/>
      <c r="E87" s="26"/>
      <c r="G87" s="26"/>
      <c r="I87" s="26"/>
      <c r="K87" s="22"/>
    </row>
    <row r="88" spans="1:11">
      <c r="A88" s="26"/>
      <c r="B88" s="26"/>
      <c r="C88" s="26"/>
      <c r="D88" s="26"/>
      <c r="E88" s="26"/>
      <c r="G88" s="26"/>
      <c r="I88" s="26"/>
      <c r="K88" s="22"/>
    </row>
    <row r="89" spans="1:11">
      <c r="A89" s="26"/>
      <c r="B89" s="26"/>
      <c r="C89" s="26"/>
      <c r="D89" s="26"/>
      <c r="E89" s="26"/>
      <c r="G89" s="26"/>
      <c r="I89" s="26"/>
      <c r="K89" s="22"/>
    </row>
    <row r="90" spans="1:11">
      <c r="A90" s="26"/>
      <c r="B90" s="26"/>
      <c r="C90" s="26"/>
      <c r="D90" s="26"/>
      <c r="E90" s="26"/>
      <c r="G90" s="26"/>
      <c r="I90" s="26"/>
      <c r="K90" s="22"/>
    </row>
    <row r="91" spans="1:11">
      <c r="A91" s="26"/>
      <c r="B91" s="26"/>
      <c r="C91" s="26"/>
      <c r="D91" s="26"/>
      <c r="E91" s="26"/>
      <c r="G91" s="26"/>
      <c r="I91" s="26"/>
      <c r="K91" s="22"/>
    </row>
    <row r="92" spans="1:11">
      <c r="A92" s="26"/>
      <c r="B92" s="26"/>
      <c r="C92" s="26"/>
      <c r="D92" s="26"/>
      <c r="E92" s="26"/>
      <c r="G92" s="26"/>
      <c r="I92" s="26"/>
      <c r="K92" s="22"/>
    </row>
    <row r="93" spans="1:11">
      <c r="A93" s="26"/>
      <c r="B93" s="26"/>
      <c r="C93" s="26"/>
      <c r="D93" s="26"/>
      <c r="E93" s="26"/>
      <c r="G93" s="26"/>
      <c r="I93" s="26"/>
      <c r="K93" s="22"/>
    </row>
    <row r="94" spans="1:11">
      <c r="A94" s="26"/>
      <c r="B94" s="26"/>
      <c r="C94" s="26"/>
      <c r="D94" s="26"/>
      <c r="E94" s="26"/>
      <c r="G94" s="26"/>
      <c r="I94" s="26"/>
      <c r="K94" s="22"/>
    </row>
    <row r="95" spans="1:11">
      <c r="A95" s="26"/>
      <c r="B95" s="26"/>
      <c r="C95" s="26"/>
      <c r="D95" s="26"/>
      <c r="E95" s="26"/>
      <c r="G95" s="26"/>
      <c r="I95" s="26"/>
      <c r="K95" s="22"/>
    </row>
    <row r="96" spans="1:11">
      <c r="A96" s="26"/>
      <c r="B96" s="26"/>
      <c r="C96" s="26"/>
      <c r="D96" s="26"/>
      <c r="E96" s="26"/>
      <c r="G96" s="26"/>
      <c r="I96" s="26"/>
      <c r="K96" s="22"/>
    </row>
    <row r="97" spans="1:11">
      <c r="A97" s="26"/>
      <c r="B97" s="26"/>
      <c r="C97" s="26"/>
      <c r="D97" s="26"/>
      <c r="E97" s="26"/>
      <c r="G97" s="26"/>
      <c r="I97" s="26"/>
      <c r="K97" s="22"/>
    </row>
    <row r="98" spans="1:11">
      <c r="A98" s="26"/>
      <c r="B98" s="26"/>
      <c r="C98" s="26"/>
      <c r="D98" s="26"/>
      <c r="E98" s="26"/>
      <c r="G98" s="26"/>
      <c r="I98" s="26"/>
      <c r="K98" s="22"/>
    </row>
    <row r="99" spans="1:11">
      <c r="A99" s="26"/>
      <c r="B99" s="26"/>
      <c r="C99" s="26"/>
      <c r="D99" s="26"/>
      <c r="E99" s="26"/>
      <c r="G99" s="26"/>
      <c r="I99" s="26"/>
      <c r="K99" s="22"/>
    </row>
    <row r="100" spans="1:11">
      <c r="A100" s="26"/>
      <c r="B100" s="26"/>
      <c r="C100" s="26"/>
      <c r="D100" s="26"/>
      <c r="E100" s="26"/>
      <c r="G100" s="26"/>
      <c r="I100" s="26"/>
      <c r="K100" s="22"/>
    </row>
    <row r="101" spans="1:11">
      <c r="A101" s="26"/>
      <c r="B101" s="26"/>
      <c r="C101" s="26"/>
      <c r="D101" s="26"/>
      <c r="E101" s="26"/>
      <c r="G101" s="26"/>
      <c r="I101" s="26"/>
      <c r="K101" s="22"/>
    </row>
    <row r="102" spans="1:11">
      <c r="A102" s="26"/>
      <c r="B102" s="26"/>
      <c r="C102" s="26"/>
      <c r="D102" s="26"/>
      <c r="E102" s="26"/>
      <c r="G102" s="26"/>
      <c r="I102" s="26"/>
      <c r="K102" s="22"/>
    </row>
    <row r="103" spans="1:11">
      <c r="A103" s="26"/>
      <c r="B103" s="26"/>
      <c r="C103" s="26"/>
      <c r="D103" s="26"/>
      <c r="E103" s="26"/>
      <c r="G103" s="26"/>
      <c r="I103" s="26"/>
      <c r="K103" s="22"/>
    </row>
    <row r="104" spans="1:11">
      <c r="A104" s="26"/>
      <c r="B104" s="26"/>
      <c r="C104" s="26"/>
      <c r="D104" s="26"/>
      <c r="E104" s="26"/>
      <c r="G104" s="26"/>
      <c r="I104" s="26"/>
      <c r="K104" s="22"/>
    </row>
    <row r="105" spans="1:11">
      <c r="A105" s="26"/>
      <c r="B105" s="26"/>
      <c r="C105" s="26"/>
      <c r="D105" s="26"/>
      <c r="E105" s="26"/>
      <c r="G105" s="26"/>
      <c r="I105" s="26"/>
      <c r="K105" s="22"/>
    </row>
    <row r="106" spans="1:11">
      <c r="A106" s="26"/>
      <c r="B106" s="26"/>
      <c r="C106" s="26"/>
      <c r="D106" s="26"/>
      <c r="E106" s="26"/>
      <c r="G106" s="26"/>
      <c r="I106" s="26"/>
      <c r="K106" s="22"/>
    </row>
    <row r="107" spans="1:11">
      <c r="A107" s="26"/>
      <c r="B107" s="26"/>
      <c r="C107" s="26"/>
      <c r="D107" s="26"/>
      <c r="E107" s="26"/>
      <c r="G107" s="26"/>
      <c r="I107" s="26"/>
      <c r="K107" s="22"/>
    </row>
    <row r="108" spans="1:11">
      <c r="A108" s="26"/>
      <c r="B108" s="26"/>
      <c r="C108" s="26"/>
      <c r="D108" s="26"/>
      <c r="E108" s="26"/>
      <c r="G108" s="26"/>
      <c r="I108" s="26"/>
      <c r="K108" s="22"/>
    </row>
    <row r="109" spans="1:11">
      <c r="A109" s="26"/>
      <c r="B109" s="26"/>
      <c r="C109" s="26"/>
      <c r="D109" s="26"/>
      <c r="E109" s="26"/>
      <c r="G109" s="26"/>
      <c r="I109" s="26"/>
      <c r="K109" s="22"/>
    </row>
    <row r="110" spans="1:11">
      <c r="A110" s="26"/>
      <c r="B110" s="26"/>
      <c r="C110" s="26"/>
      <c r="D110" s="26"/>
      <c r="E110" s="26"/>
      <c r="G110" s="26"/>
      <c r="I110" s="26"/>
      <c r="K110" s="22"/>
    </row>
    <row r="111" spans="1:11">
      <c r="A111" s="26"/>
      <c r="B111" s="26"/>
      <c r="C111" s="26"/>
      <c r="D111" s="26"/>
      <c r="E111" s="26"/>
      <c r="G111" s="26"/>
      <c r="I111" s="26"/>
      <c r="K111" s="22"/>
    </row>
    <row r="112" spans="1:11">
      <c r="A112" s="26"/>
      <c r="B112" s="26"/>
      <c r="C112" s="26"/>
      <c r="D112" s="26"/>
      <c r="E112" s="26"/>
      <c r="G112" s="26"/>
      <c r="I112" s="26"/>
      <c r="K112" s="22"/>
    </row>
    <row r="113" spans="1:11">
      <c r="A113" s="26"/>
      <c r="B113" s="26"/>
      <c r="C113" s="26"/>
      <c r="D113" s="26"/>
      <c r="E113" s="26"/>
      <c r="G113" s="26"/>
      <c r="I113" s="26"/>
      <c r="K113" s="22"/>
    </row>
    <row r="114" spans="1:11">
      <c r="A114" s="26"/>
      <c r="B114" s="26"/>
      <c r="C114" s="26"/>
      <c r="D114" s="26"/>
      <c r="E114" s="26"/>
      <c r="G114" s="26"/>
      <c r="I114" s="26"/>
      <c r="K114" s="22"/>
    </row>
    <row r="115" spans="1:11">
      <c r="A115" s="26"/>
      <c r="B115" s="26"/>
      <c r="C115" s="26"/>
      <c r="D115" s="26"/>
      <c r="E115" s="26"/>
      <c r="G115" s="26"/>
      <c r="I115" s="26"/>
      <c r="K115" s="22"/>
    </row>
    <row r="116" spans="1:11">
      <c r="A116" s="26"/>
      <c r="B116" s="26"/>
      <c r="C116" s="26"/>
      <c r="D116" s="26"/>
      <c r="E116" s="26"/>
      <c r="G116" s="26"/>
      <c r="I116" s="26"/>
      <c r="K116" s="22"/>
    </row>
    <row r="117" spans="1:11">
      <c r="A117" s="26"/>
      <c r="B117" s="26"/>
      <c r="C117" s="26"/>
      <c r="D117" s="26"/>
      <c r="E117" s="26"/>
      <c r="G117" s="26"/>
      <c r="I117" s="26"/>
      <c r="K117" s="22"/>
    </row>
    <row r="118" spans="1:11">
      <c r="A118" s="26"/>
      <c r="B118" s="26"/>
      <c r="C118" s="26"/>
      <c r="D118" s="26"/>
      <c r="E118" s="26"/>
      <c r="G118" s="26"/>
      <c r="I118" s="26"/>
      <c r="K118" s="22"/>
    </row>
    <row r="119" spans="1:11">
      <c r="A119" s="26"/>
      <c r="B119" s="26"/>
      <c r="C119" s="26"/>
      <c r="D119" s="26"/>
      <c r="E119" s="26"/>
      <c r="G119" s="26"/>
      <c r="I119" s="26"/>
      <c r="K119" s="22"/>
    </row>
    <row r="120" spans="1:11">
      <c r="A120" s="26"/>
      <c r="B120" s="26"/>
      <c r="C120" s="26"/>
      <c r="D120" s="26"/>
      <c r="E120" s="26"/>
      <c r="G120" s="26"/>
      <c r="I120" s="26"/>
      <c r="K120" s="22"/>
    </row>
    <row r="121" spans="1:11">
      <c r="A121" s="26"/>
      <c r="B121" s="26"/>
      <c r="C121" s="26"/>
      <c r="D121" s="26"/>
      <c r="E121" s="26"/>
      <c r="G121" s="26"/>
      <c r="I121" s="26"/>
      <c r="K121" s="22"/>
    </row>
    <row r="122" spans="1:11">
      <c r="A122" s="26"/>
      <c r="B122" s="26"/>
      <c r="C122" s="26"/>
      <c r="D122" s="26"/>
      <c r="E122" s="26"/>
      <c r="G122" s="26"/>
      <c r="I122" s="26"/>
      <c r="K122" s="22"/>
    </row>
    <row r="123" spans="1:11">
      <c r="A123" s="26"/>
      <c r="B123" s="26"/>
      <c r="C123" s="26"/>
      <c r="D123" s="26"/>
      <c r="E123" s="26"/>
      <c r="G123" s="26"/>
      <c r="I123" s="26"/>
      <c r="K123" s="22"/>
    </row>
    <row r="124" spans="1:11">
      <c r="A124" s="26"/>
      <c r="B124" s="26"/>
      <c r="C124" s="26"/>
      <c r="D124" s="26"/>
      <c r="E124" s="26"/>
      <c r="G124" s="26"/>
      <c r="I124" s="26"/>
      <c r="K124" s="22"/>
    </row>
    <row r="125" spans="1:11">
      <c r="A125" s="26"/>
      <c r="B125" s="26"/>
      <c r="C125" s="26"/>
      <c r="D125" s="26"/>
      <c r="E125" s="26"/>
      <c r="G125" s="26"/>
      <c r="I125" s="26"/>
      <c r="K125" s="22"/>
    </row>
    <row r="126" spans="1:11">
      <c r="A126" s="26"/>
      <c r="B126" s="26"/>
      <c r="C126" s="26"/>
      <c r="D126" s="26"/>
      <c r="E126" s="26"/>
      <c r="G126" s="26"/>
      <c r="I126" s="26"/>
      <c r="K126" s="22"/>
    </row>
    <row r="127" spans="1:11">
      <c r="A127" s="26"/>
      <c r="B127" s="26"/>
      <c r="C127" s="26"/>
      <c r="D127" s="26"/>
      <c r="E127" s="26"/>
      <c r="G127" s="26"/>
      <c r="I127" s="26"/>
      <c r="K127" s="22"/>
    </row>
    <row r="128" spans="1:11">
      <c r="A128" s="26"/>
      <c r="B128" s="26"/>
      <c r="C128" s="26"/>
      <c r="D128" s="26"/>
      <c r="E128" s="26"/>
      <c r="G128" s="26"/>
      <c r="I128" s="26"/>
      <c r="K128" s="22"/>
    </row>
    <row r="129" spans="1:11">
      <c r="A129" s="26"/>
      <c r="B129" s="26"/>
      <c r="C129" s="26"/>
      <c r="D129" s="26"/>
      <c r="E129" s="26"/>
      <c r="G129" s="26"/>
      <c r="I129" s="26"/>
      <c r="K129" s="22"/>
    </row>
    <row r="130" spans="1:11">
      <c r="A130" s="26"/>
      <c r="B130" s="26"/>
      <c r="C130" s="26"/>
      <c r="D130" s="26"/>
      <c r="E130" s="26"/>
      <c r="G130" s="26"/>
      <c r="I130" s="26"/>
      <c r="K130" s="22"/>
    </row>
    <row r="131" spans="1:11">
      <c r="A131" s="26"/>
      <c r="B131" s="26"/>
      <c r="C131" s="26"/>
      <c r="D131" s="26"/>
      <c r="E131" s="26"/>
      <c r="G131" s="26"/>
      <c r="I131" s="26"/>
      <c r="K131" s="22"/>
    </row>
    <row r="132" spans="1:11">
      <c r="A132" s="26"/>
      <c r="B132" s="26"/>
      <c r="C132" s="26"/>
      <c r="D132" s="26"/>
      <c r="E132" s="26"/>
      <c r="G132" s="26"/>
      <c r="I132" s="26"/>
      <c r="K132" s="22"/>
    </row>
    <row r="133" spans="1:11">
      <c r="A133" s="26"/>
      <c r="B133" s="26"/>
      <c r="C133" s="26"/>
      <c r="D133" s="26"/>
      <c r="E133" s="26"/>
      <c r="G133" s="26"/>
      <c r="I133" s="26"/>
      <c r="K133" s="22"/>
    </row>
    <row r="134" spans="1:11">
      <c r="A134" s="26"/>
      <c r="B134" s="26"/>
      <c r="C134" s="26"/>
      <c r="D134" s="26"/>
      <c r="E134" s="26"/>
      <c r="G134" s="26"/>
      <c r="I134" s="26"/>
      <c r="K134" s="22"/>
    </row>
    <row r="135" spans="1:11">
      <c r="A135" s="26"/>
      <c r="B135" s="26"/>
      <c r="C135" s="26"/>
      <c r="D135" s="26"/>
      <c r="E135" s="26"/>
      <c r="G135" s="26"/>
      <c r="I135" s="26"/>
      <c r="K135" s="22"/>
    </row>
    <row r="136" spans="1:11">
      <c r="A136" s="26"/>
      <c r="B136" s="26"/>
      <c r="C136" s="26"/>
      <c r="D136" s="26"/>
      <c r="E136" s="26"/>
      <c r="G136" s="26"/>
      <c r="I136" s="26"/>
      <c r="K136" s="22"/>
    </row>
    <row r="137" spans="1:11">
      <c r="A137" s="26"/>
      <c r="B137" s="26"/>
      <c r="C137" s="26"/>
      <c r="D137" s="26"/>
      <c r="E137" s="26"/>
      <c r="G137" s="26"/>
      <c r="I137" s="26"/>
      <c r="K137" s="22"/>
    </row>
    <row r="138" spans="1:11">
      <c r="A138" s="26"/>
      <c r="B138" s="26"/>
      <c r="C138" s="26"/>
      <c r="D138" s="26"/>
      <c r="E138" s="26"/>
      <c r="G138" s="26"/>
      <c r="I138" s="26"/>
      <c r="K138" s="22"/>
    </row>
    <row r="139" spans="1:11">
      <c r="A139" s="26"/>
      <c r="B139" s="26"/>
      <c r="C139" s="26"/>
      <c r="D139" s="26"/>
      <c r="E139" s="26"/>
      <c r="G139" s="26"/>
      <c r="I139" s="26"/>
      <c r="K139" s="22"/>
    </row>
    <row r="140" spans="1:11">
      <c r="A140" s="26"/>
      <c r="B140" s="26"/>
      <c r="C140" s="26"/>
      <c r="D140" s="26"/>
      <c r="E140" s="26"/>
      <c r="G140" s="26"/>
      <c r="I140" s="26"/>
      <c r="K140" s="22"/>
    </row>
    <row r="141" spans="1:11">
      <c r="A141" s="26"/>
      <c r="B141" s="26"/>
      <c r="C141" s="26"/>
      <c r="D141" s="26"/>
      <c r="E141" s="26"/>
      <c r="G141" s="26"/>
      <c r="I141" s="26"/>
      <c r="K141" s="22"/>
    </row>
    <row r="142" spans="1:11">
      <c r="A142" s="26"/>
      <c r="B142" s="26"/>
      <c r="C142" s="26"/>
      <c r="D142" s="26"/>
      <c r="E142" s="26"/>
      <c r="G142" s="26"/>
      <c r="I142" s="26"/>
      <c r="K142" s="22"/>
    </row>
    <row r="143" spans="1:11">
      <c r="A143" s="26"/>
      <c r="B143" s="26"/>
      <c r="C143" s="26"/>
      <c r="D143" s="26"/>
      <c r="E143" s="26"/>
      <c r="G143" s="26"/>
      <c r="I143" s="26"/>
      <c r="K143" s="22"/>
    </row>
    <row r="144" spans="1:11">
      <c r="A144" s="26"/>
      <c r="B144" s="26"/>
      <c r="C144" s="26"/>
      <c r="D144" s="26"/>
      <c r="E144" s="26"/>
      <c r="G144" s="26"/>
      <c r="I144" s="26"/>
      <c r="K144" s="22"/>
    </row>
    <row r="145" spans="1:11">
      <c r="A145" s="26"/>
      <c r="B145" s="26"/>
      <c r="C145" s="26"/>
      <c r="D145" s="26"/>
      <c r="E145" s="26"/>
      <c r="G145" s="26"/>
      <c r="I145" s="26"/>
      <c r="K145" s="22"/>
    </row>
    <row r="146" spans="1:11">
      <c r="A146" s="26"/>
      <c r="B146" s="26"/>
      <c r="C146" s="26"/>
      <c r="D146" s="26"/>
      <c r="E146" s="26"/>
      <c r="G146" s="26"/>
      <c r="I146" s="26"/>
      <c r="K146" s="22"/>
    </row>
    <row r="147" spans="1:11">
      <c r="A147" s="26"/>
      <c r="B147" s="26"/>
      <c r="C147" s="26"/>
      <c r="D147" s="26"/>
      <c r="E147" s="26"/>
      <c r="G147" s="26"/>
      <c r="I147" s="26"/>
      <c r="K147" s="22"/>
    </row>
    <row r="148" spans="1:11">
      <c r="A148" s="26"/>
      <c r="B148" s="26"/>
      <c r="C148" s="26"/>
      <c r="D148" s="26"/>
      <c r="E148" s="26"/>
      <c r="G148" s="26"/>
      <c r="I148" s="26"/>
      <c r="K148" s="22"/>
    </row>
    <row r="149" spans="1:11">
      <c r="A149" s="26"/>
      <c r="B149" s="26"/>
      <c r="C149" s="26"/>
      <c r="D149" s="26"/>
      <c r="E149" s="26"/>
      <c r="G149" s="26"/>
      <c r="I149" s="26"/>
      <c r="K149" s="22"/>
    </row>
    <row r="150" spans="1:11">
      <c r="A150" s="26"/>
      <c r="B150" s="26"/>
      <c r="C150" s="26"/>
      <c r="D150" s="26"/>
      <c r="E150" s="26"/>
      <c r="G150" s="26"/>
      <c r="I150" s="26"/>
      <c r="K150" s="22"/>
    </row>
    <row r="151" spans="1:11">
      <c r="A151" s="26"/>
      <c r="B151" s="26"/>
      <c r="C151" s="26"/>
      <c r="D151" s="26"/>
      <c r="E151" s="26"/>
      <c r="G151" s="26"/>
      <c r="I151" s="26"/>
      <c r="K151" s="22"/>
    </row>
    <row r="152" spans="1:11">
      <c r="A152" s="26"/>
      <c r="B152" s="26"/>
      <c r="C152" s="26"/>
      <c r="D152" s="26"/>
      <c r="E152" s="26"/>
      <c r="G152" s="26"/>
      <c r="I152" s="26"/>
      <c r="K152" s="22"/>
    </row>
    <row r="153" spans="1:11">
      <c r="A153" s="26"/>
      <c r="B153" s="26"/>
      <c r="C153" s="26"/>
      <c r="D153" s="26"/>
      <c r="E153" s="26"/>
      <c r="G153" s="26"/>
      <c r="I153" s="26"/>
      <c r="K153" s="22"/>
    </row>
    <row r="154" spans="1:11">
      <c r="A154" s="26"/>
      <c r="B154" s="26"/>
      <c r="C154" s="26"/>
      <c r="D154" s="26"/>
      <c r="E154" s="26"/>
      <c r="G154" s="26"/>
      <c r="I154" s="26"/>
      <c r="K154" s="22"/>
    </row>
    <row r="155" spans="1:11">
      <c r="A155" s="26"/>
      <c r="B155" s="26"/>
      <c r="C155" s="26"/>
      <c r="D155" s="26"/>
      <c r="E155" s="26"/>
      <c r="G155" s="26"/>
      <c r="I155" s="26"/>
      <c r="K155" s="22"/>
    </row>
    <row r="156" spans="1:11">
      <c r="A156" s="26"/>
      <c r="B156" s="26"/>
      <c r="C156" s="26"/>
      <c r="D156" s="26"/>
      <c r="E156" s="26"/>
      <c r="G156" s="26"/>
      <c r="I156" s="26"/>
      <c r="K156" s="22"/>
    </row>
    <row r="157" spans="1:11">
      <c r="A157" s="26"/>
      <c r="B157" s="26"/>
      <c r="C157" s="26"/>
      <c r="D157" s="26"/>
      <c r="E157" s="26"/>
      <c r="G157" s="26"/>
      <c r="I157" s="26"/>
      <c r="K157" s="22"/>
    </row>
    <row r="158" spans="1:11">
      <c r="A158" s="26"/>
      <c r="B158" s="26"/>
      <c r="C158" s="26"/>
      <c r="D158" s="26"/>
      <c r="E158" s="26"/>
      <c r="G158" s="26"/>
      <c r="I158" s="26"/>
      <c r="K158" s="22"/>
    </row>
    <row r="159" spans="1:11">
      <c r="A159" s="26"/>
      <c r="B159" s="26"/>
      <c r="C159" s="26"/>
      <c r="D159" s="26"/>
      <c r="E159" s="26"/>
      <c r="G159" s="26"/>
      <c r="I159" s="26"/>
      <c r="K159" s="22"/>
    </row>
    <row r="160" spans="1:11">
      <c r="A160" s="26"/>
      <c r="B160" s="26"/>
      <c r="C160" s="26"/>
      <c r="D160" s="26"/>
      <c r="E160" s="26"/>
      <c r="G160" s="26"/>
      <c r="I160" s="26"/>
      <c r="K160" s="22"/>
    </row>
    <row r="161" spans="1:11">
      <c r="A161" s="26"/>
      <c r="B161" s="26"/>
      <c r="C161" s="26"/>
      <c r="D161" s="26"/>
      <c r="E161" s="26"/>
      <c r="G161" s="26"/>
      <c r="I161" s="26"/>
      <c r="K161" s="22"/>
    </row>
    <row r="162" spans="1:11">
      <c r="A162" s="26"/>
      <c r="B162" s="26"/>
      <c r="C162" s="26"/>
      <c r="D162" s="26"/>
      <c r="E162" s="26"/>
      <c r="G162" s="26"/>
      <c r="I162" s="26"/>
      <c r="K162" s="22"/>
    </row>
    <row r="163" spans="1:11">
      <c r="A163" s="26"/>
      <c r="B163" s="26"/>
      <c r="C163" s="26"/>
      <c r="D163" s="26"/>
      <c r="E163" s="26"/>
      <c r="G163" s="26"/>
      <c r="I163" s="26"/>
      <c r="K163" s="22"/>
    </row>
    <row r="164" spans="1:11">
      <c r="A164" s="26"/>
      <c r="B164" s="26"/>
      <c r="C164" s="26"/>
      <c r="D164" s="26"/>
      <c r="E164" s="26"/>
      <c r="G164" s="26"/>
      <c r="I164" s="26"/>
      <c r="K164" s="22"/>
    </row>
    <row r="165" spans="1:11">
      <c r="A165" s="26"/>
      <c r="B165" s="26"/>
      <c r="C165" s="26"/>
      <c r="D165" s="26"/>
      <c r="E165" s="26"/>
      <c r="G165" s="26"/>
      <c r="I165" s="26"/>
      <c r="K165" s="22"/>
    </row>
    <row r="166" spans="1:11">
      <c r="A166" s="26"/>
      <c r="B166" s="26"/>
      <c r="C166" s="26"/>
      <c r="D166" s="26"/>
      <c r="E166" s="26"/>
      <c r="G166" s="26"/>
      <c r="I166" s="26"/>
      <c r="K166" s="22"/>
    </row>
    <row r="167" spans="1:11">
      <c r="A167" s="26"/>
      <c r="B167" s="26"/>
      <c r="C167" s="26"/>
      <c r="D167" s="26"/>
      <c r="E167" s="26"/>
      <c r="G167" s="26"/>
      <c r="I167" s="26"/>
      <c r="K167" s="22"/>
    </row>
    <row r="168" spans="1:11">
      <c r="A168" s="26"/>
      <c r="B168" s="26"/>
      <c r="C168" s="26"/>
      <c r="D168" s="26"/>
      <c r="E168" s="26"/>
      <c r="G168" s="26"/>
      <c r="I168" s="26"/>
      <c r="K168" s="22"/>
    </row>
    <row r="169" spans="1:11">
      <c r="A169" s="26"/>
      <c r="B169" s="26"/>
      <c r="C169" s="26"/>
      <c r="D169" s="26"/>
      <c r="E169" s="26"/>
      <c r="G169" s="26"/>
      <c r="I169" s="26"/>
      <c r="K169" s="22"/>
    </row>
    <row r="170" spans="1:11">
      <c r="A170" s="26"/>
      <c r="B170" s="26"/>
      <c r="C170" s="26"/>
      <c r="D170" s="26"/>
      <c r="E170" s="26"/>
      <c r="G170" s="26"/>
      <c r="I170" s="26"/>
      <c r="K170" s="22"/>
    </row>
    <row r="171" spans="1:11">
      <c r="A171" s="26"/>
      <c r="B171" s="26"/>
      <c r="C171" s="26"/>
      <c r="D171" s="26"/>
      <c r="E171" s="26"/>
      <c r="G171" s="26"/>
      <c r="I171" s="26"/>
      <c r="K171" s="22"/>
    </row>
    <row r="172" spans="1:11">
      <c r="A172" s="26"/>
      <c r="B172" s="26"/>
      <c r="C172" s="26"/>
      <c r="D172" s="26"/>
      <c r="E172" s="26"/>
      <c r="G172" s="26"/>
      <c r="I172" s="26"/>
      <c r="K172" s="22"/>
    </row>
    <row r="173" spans="1:11">
      <c r="A173" s="26"/>
      <c r="B173" s="26"/>
      <c r="C173" s="26"/>
      <c r="D173" s="26"/>
      <c r="E173" s="26"/>
      <c r="G173" s="26"/>
      <c r="I173" s="26"/>
      <c r="K173" s="22"/>
    </row>
    <row r="174" spans="1:11">
      <c r="A174" s="26"/>
      <c r="B174" s="26"/>
      <c r="C174" s="26"/>
      <c r="D174" s="26"/>
      <c r="E174" s="26"/>
      <c r="G174" s="26"/>
      <c r="I174" s="26"/>
      <c r="K174" s="22"/>
    </row>
    <row r="175" spans="1:11">
      <c r="A175" s="26"/>
      <c r="B175" s="26"/>
      <c r="C175" s="26"/>
      <c r="D175" s="26"/>
      <c r="E175" s="26"/>
      <c r="G175" s="26"/>
      <c r="I175" s="26"/>
      <c r="K175" s="22"/>
    </row>
    <row r="176" spans="1:11">
      <c r="A176" s="26"/>
      <c r="B176" s="26"/>
      <c r="C176" s="26"/>
      <c r="D176" s="26"/>
      <c r="E176" s="26"/>
      <c r="G176" s="26"/>
      <c r="I176" s="26"/>
      <c r="K176" s="22"/>
    </row>
    <row r="177" spans="1:11">
      <c r="A177" s="26"/>
      <c r="B177" s="26"/>
      <c r="C177" s="26"/>
      <c r="D177" s="26"/>
      <c r="E177" s="26"/>
      <c r="G177" s="26"/>
      <c r="I177" s="26"/>
      <c r="K177" s="22"/>
    </row>
    <row r="178" spans="1:11">
      <c r="A178" s="26"/>
      <c r="B178" s="26"/>
      <c r="C178" s="26"/>
      <c r="D178" s="26"/>
      <c r="E178" s="26"/>
      <c r="G178" s="26"/>
      <c r="I178" s="26"/>
      <c r="K178" s="22"/>
    </row>
    <row r="179" spans="1:11">
      <c r="A179" s="26"/>
      <c r="B179" s="26"/>
      <c r="C179" s="26"/>
      <c r="D179" s="26"/>
      <c r="E179" s="26"/>
      <c r="G179" s="26"/>
      <c r="I179" s="26"/>
      <c r="K179" s="22"/>
    </row>
    <row r="180" spans="1:11">
      <c r="A180" s="26"/>
      <c r="B180" s="26"/>
      <c r="C180" s="26"/>
      <c r="D180" s="26"/>
      <c r="E180" s="26"/>
      <c r="G180" s="26"/>
      <c r="I180" s="26"/>
      <c r="K180" s="22"/>
    </row>
    <row r="181" spans="1:11">
      <c r="A181" s="26"/>
      <c r="B181" s="26"/>
      <c r="C181" s="26"/>
      <c r="D181" s="26"/>
      <c r="E181" s="26"/>
      <c r="G181" s="26"/>
      <c r="I181" s="26"/>
      <c r="K181" s="22"/>
    </row>
    <row r="182" spans="1:11">
      <c r="A182" s="26"/>
      <c r="B182" s="26"/>
      <c r="C182" s="26"/>
      <c r="D182" s="26"/>
      <c r="E182" s="26"/>
      <c r="G182" s="26"/>
      <c r="I182" s="26"/>
      <c r="K182" s="22"/>
    </row>
    <row r="183" spans="1:11">
      <c r="A183" s="26"/>
      <c r="B183" s="26"/>
      <c r="C183" s="26"/>
      <c r="D183" s="26"/>
      <c r="E183" s="26"/>
      <c r="G183" s="26"/>
      <c r="I183" s="26"/>
      <c r="K183" s="22"/>
    </row>
    <row r="184" spans="1:11">
      <c r="A184" s="26"/>
      <c r="B184" s="26"/>
      <c r="C184" s="26"/>
      <c r="D184" s="26"/>
      <c r="E184" s="26"/>
      <c r="G184" s="26"/>
      <c r="I184" s="26"/>
      <c r="K184" s="22"/>
    </row>
    <row r="185" spans="1:11">
      <c r="A185" s="26"/>
      <c r="B185" s="26"/>
      <c r="C185" s="26"/>
      <c r="D185" s="26"/>
      <c r="E185" s="26"/>
      <c r="G185" s="26"/>
      <c r="I185" s="26"/>
      <c r="K185" s="22"/>
    </row>
    <row r="186" spans="1:11">
      <c r="A186" s="26"/>
      <c r="B186" s="26"/>
      <c r="C186" s="26"/>
      <c r="D186" s="26"/>
      <c r="E186" s="26"/>
      <c r="G186" s="26"/>
      <c r="I186" s="26"/>
      <c r="K186" s="22"/>
    </row>
    <row r="187" spans="1:11">
      <c r="A187" s="26"/>
      <c r="B187" s="26"/>
      <c r="C187" s="26"/>
      <c r="D187" s="26"/>
      <c r="E187" s="26"/>
      <c r="G187" s="26"/>
      <c r="I187" s="26"/>
      <c r="K187" s="22"/>
    </row>
    <row r="188" spans="1:11">
      <c r="A188" s="26"/>
      <c r="B188" s="26"/>
      <c r="C188" s="26"/>
      <c r="D188" s="26"/>
      <c r="E188" s="26"/>
      <c r="G188" s="26"/>
      <c r="I188" s="26"/>
      <c r="K188" s="22"/>
    </row>
    <row r="189" spans="1:11">
      <c r="A189" s="26"/>
      <c r="B189" s="26"/>
      <c r="C189" s="26"/>
      <c r="D189" s="26"/>
      <c r="E189" s="26"/>
      <c r="G189" s="26"/>
      <c r="I189" s="26"/>
      <c r="K189" s="22"/>
    </row>
    <row r="190" spans="1:11">
      <c r="A190" s="26"/>
      <c r="B190" s="26"/>
      <c r="C190" s="26"/>
      <c r="D190" s="26"/>
      <c r="E190" s="26"/>
      <c r="G190" s="26"/>
      <c r="I190" s="26"/>
      <c r="K190" s="22"/>
    </row>
    <row r="191" spans="1:11">
      <c r="A191" s="26"/>
      <c r="B191" s="26"/>
      <c r="C191" s="26"/>
      <c r="D191" s="26"/>
      <c r="E191" s="26"/>
      <c r="G191" s="26"/>
      <c r="I191" s="26"/>
      <c r="K191" s="22"/>
    </row>
    <row r="192" spans="1:11">
      <c r="A192" s="26"/>
      <c r="B192" s="26"/>
      <c r="C192" s="26"/>
      <c r="D192" s="26"/>
      <c r="E192" s="26"/>
      <c r="G192" s="26"/>
      <c r="I192" s="26"/>
      <c r="K192" s="22"/>
    </row>
    <row r="193" spans="1:11">
      <c r="A193" s="26"/>
      <c r="B193" s="26"/>
      <c r="C193" s="26"/>
      <c r="D193" s="26"/>
      <c r="E193" s="26"/>
      <c r="G193" s="26"/>
      <c r="I193" s="26"/>
      <c r="K193" s="22"/>
    </row>
    <row r="194" spans="1:11">
      <c r="A194" s="26"/>
      <c r="B194" s="26"/>
      <c r="C194" s="26"/>
      <c r="D194" s="26"/>
      <c r="E194" s="26"/>
      <c r="G194" s="26"/>
      <c r="I194" s="26"/>
      <c r="K194" s="22"/>
    </row>
    <row r="195" spans="1:11">
      <c r="A195" s="26"/>
      <c r="B195" s="26"/>
      <c r="C195" s="26"/>
      <c r="D195" s="26"/>
      <c r="E195" s="26"/>
      <c r="G195" s="26"/>
      <c r="I195" s="26"/>
      <c r="K195" s="22"/>
    </row>
    <row r="196" spans="1:11">
      <c r="A196" s="26"/>
      <c r="B196" s="26"/>
      <c r="C196" s="26"/>
      <c r="D196" s="26"/>
      <c r="E196" s="26"/>
      <c r="G196" s="26"/>
      <c r="I196" s="26"/>
      <c r="K196" s="22"/>
    </row>
    <row r="197" spans="1:11">
      <c r="A197" s="26"/>
      <c r="B197" s="26"/>
      <c r="C197" s="26"/>
      <c r="D197" s="26"/>
      <c r="E197" s="26"/>
      <c r="G197" s="26"/>
      <c r="I197" s="26"/>
      <c r="K197" s="22"/>
    </row>
    <row r="198" spans="1:11">
      <c r="A198" s="26"/>
      <c r="B198" s="26"/>
      <c r="C198" s="26"/>
      <c r="D198" s="26"/>
      <c r="E198" s="26"/>
      <c r="G198" s="26"/>
      <c r="I198" s="26"/>
      <c r="K198" s="22"/>
    </row>
    <row r="199" spans="1:11">
      <c r="A199" s="26"/>
      <c r="B199" s="26"/>
      <c r="C199" s="26"/>
      <c r="D199" s="26"/>
      <c r="E199" s="26"/>
      <c r="G199" s="26"/>
      <c r="I199" s="26"/>
      <c r="K199" s="22"/>
    </row>
    <row r="200" spans="1:11">
      <c r="A200" s="26"/>
      <c r="B200" s="26"/>
      <c r="C200" s="26"/>
      <c r="D200" s="26"/>
      <c r="E200" s="26"/>
      <c r="G200" s="26"/>
      <c r="I200" s="26"/>
      <c r="K200" s="22"/>
    </row>
    <row r="201" spans="1:11">
      <c r="A201" s="26"/>
      <c r="B201" s="26"/>
      <c r="C201" s="26"/>
      <c r="D201" s="26"/>
      <c r="E201" s="26"/>
      <c r="G201" s="26"/>
      <c r="I201" s="26"/>
      <c r="K201" s="22"/>
    </row>
    <row r="202" spans="1:11">
      <c r="A202" s="26"/>
      <c r="B202" s="26"/>
      <c r="C202" s="26"/>
      <c r="D202" s="26"/>
      <c r="E202" s="26"/>
      <c r="G202" s="26"/>
      <c r="I202" s="26"/>
      <c r="K202" s="22"/>
    </row>
    <row r="203" spans="1:11">
      <c r="A203" s="26"/>
      <c r="B203" s="26"/>
      <c r="C203" s="26"/>
      <c r="D203" s="26"/>
      <c r="E203" s="26"/>
      <c r="G203" s="26"/>
      <c r="I203" s="26"/>
      <c r="K203" s="22"/>
    </row>
    <row r="204" spans="1:11">
      <c r="A204" s="26"/>
      <c r="B204" s="26"/>
      <c r="C204" s="26"/>
      <c r="D204" s="26"/>
      <c r="E204" s="26"/>
      <c r="G204" s="26"/>
      <c r="I204" s="26"/>
      <c r="K204" s="22"/>
    </row>
    <row r="205" spans="1:11">
      <c r="A205" s="26"/>
      <c r="B205" s="26"/>
      <c r="C205" s="26"/>
      <c r="D205" s="26"/>
      <c r="E205" s="26"/>
      <c r="G205" s="26"/>
      <c r="I205" s="26"/>
      <c r="K205" s="22"/>
    </row>
    <row r="206" spans="1:11">
      <c r="A206" s="26"/>
      <c r="B206" s="26"/>
      <c r="C206" s="26"/>
      <c r="D206" s="26"/>
      <c r="E206" s="26"/>
      <c r="G206" s="26"/>
      <c r="I206" s="26"/>
      <c r="K206" s="22"/>
    </row>
    <row r="207" spans="1:11">
      <c r="A207" s="26"/>
      <c r="B207" s="26"/>
      <c r="C207" s="26"/>
      <c r="D207" s="26"/>
      <c r="E207" s="26"/>
      <c r="G207" s="26"/>
      <c r="I207" s="26"/>
      <c r="K207" s="22"/>
    </row>
    <row r="208" spans="1:11">
      <c r="A208" s="26"/>
      <c r="B208" s="26"/>
      <c r="C208" s="26"/>
      <c r="D208" s="26"/>
      <c r="E208" s="26"/>
      <c r="G208" s="26"/>
      <c r="I208" s="26"/>
      <c r="K208" s="22"/>
    </row>
    <row r="209" spans="1:11">
      <c r="A209" s="26"/>
      <c r="B209" s="26"/>
      <c r="C209" s="26"/>
      <c r="D209" s="26"/>
      <c r="E209" s="26"/>
      <c r="G209" s="26"/>
      <c r="I209" s="26"/>
      <c r="K209" s="22"/>
    </row>
    <row r="210" spans="1:11">
      <c r="A210" s="26"/>
      <c r="B210" s="26"/>
      <c r="C210" s="26"/>
      <c r="D210" s="26"/>
      <c r="E210" s="26"/>
      <c r="G210" s="26"/>
      <c r="I210" s="26"/>
      <c r="K210" s="22"/>
    </row>
    <row r="211" spans="1:11">
      <c r="A211" s="26"/>
      <c r="B211" s="26"/>
      <c r="C211" s="26"/>
      <c r="D211" s="26"/>
      <c r="E211" s="26"/>
      <c r="G211" s="26"/>
      <c r="I211" s="26"/>
      <c r="K211" s="22"/>
    </row>
    <row r="212" spans="1:11">
      <c r="A212" s="26"/>
      <c r="B212" s="26"/>
      <c r="C212" s="26"/>
      <c r="D212" s="26"/>
      <c r="E212" s="26"/>
      <c r="G212" s="26"/>
      <c r="I212" s="26"/>
      <c r="K212" s="22"/>
    </row>
    <row r="213" spans="1:11">
      <c r="A213" s="26"/>
      <c r="B213" s="26"/>
      <c r="C213" s="26"/>
      <c r="D213" s="26"/>
      <c r="E213" s="26"/>
      <c r="G213" s="26"/>
      <c r="I213" s="26"/>
      <c r="K213" s="22"/>
    </row>
    <row r="214" spans="1:11">
      <c r="A214" s="26"/>
      <c r="B214" s="26"/>
      <c r="C214" s="26"/>
      <c r="D214" s="26"/>
      <c r="E214" s="26"/>
      <c r="G214" s="26"/>
      <c r="I214" s="26"/>
      <c r="K214" s="22"/>
    </row>
    <row r="215" spans="1:11">
      <c r="A215" s="26"/>
      <c r="B215" s="26"/>
      <c r="C215" s="26"/>
      <c r="D215" s="26"/>
      <c r="E215" s="26"/>
      <c r="G215" s="26"/>
      <c r="I215" s="26"/>
      <c r="K215" s="22"/>
    </row>
    <row r="216" spans="1:11">
      <c r="A216" s="26"/>
      <c r="B216" s="26"/>
      <c r="C216" s="26"/>
      <c r="D216" s="26"/>
      <c r="E216" s="26"/>
      <c r="G216" s="26"/>
      <c r="I216" s="26"/>
      <c r="K216" s="22"/>
    </row>
    <row r="217" spans="1:11">
      <c r="A217" s="26"/>
      <c r="B217" s="26"/>
      <c r="C217" s="26"/>
      <c r="D217" s="26"/>
      <c r="E217" s="26"/>
      <c r="G217" s="26"/>
      <c r="I217" s="26"/>
      <c r="K217" s="22"/>
    </row>
    <row r="218" spans="1:11">
      <c r="A218" s="26"/>
      <c r="B218" s="26"/>
      <c r="C218" s="26"/>
      <c r="D218" s="26"/>
      <c r="E218" s="26"/>
      <c r="G218" s="26"/>
      <c r="I218" s="26"/>
      <c r="K218" s="22"/>
    </row>
    <row r="219" spans="1:11">
      <c r="A219" s="26"/>
      <c r="B219" s="26"/>
      <c r="C219" s="26"/>
      <c r="D219" s="26"/>
      <c r="E219" s="26"/>
      <c r="G219" s="26"/>
      <c r="I219" s="26"/>
      <c r="K219" s="22"/>
    </row>
    <row r="220" spans="1:11">
      <c r="A220" s="26"/>
      <c r="B220" s="26"/>
      <c r="C220" s="26"/>
      <c r="D220" s="26"/>
      <c r="E220" s="26"/>
      <c r="G220" s="26"/>
      <c r="I220" s="26"/>
      <c r="K220" s="22"/>
    </row>
    <row r="221" spans="1:11">
      <c r="A221" s="26"/>
      <c r="B221" s="26"/>
      <c r="C221" s="26"/>
      <c r="D221" s="26"/>
      <c r="E221" s="26"/>
      <c r="G221" s="26"/>
      <c r="I221" s="26"/>
      <c r="K221" s="22"/>
    </row>
    <row r="222" spans="1:11">
      <c r="A222" s="26"/>
      <c r="B222" s="26"/>
      <c r="C222" s="26"/>
      <c r="D222" s="26"/>
      <c r="E222" s="26"/>
      <c r="G222" s="26"/>
      <c r="I222" s="26"/>
      <c r="K222" s="22"/>
    </row>
    <row r="223" spans="1:11">
      <c r="A223" s="26"/>
      <c r="B223" s="26"/>
      <c r="C223" s="26"/>
      <c r="D223" s="26"/>
      <c r="E223" s="26"/>
      <c r="G223" s="26"/>
      <c r="I223" s="26"/>
      <c r="K223" s="22"/>
    </row>
    <row r="224" spans="1:11">
      <c r="A224" s="26"/>
      <c r="B224" s="26"/>
      <c r="C224" s="26"/>
      <c r="D224" s="26"/>
      <c r="E224" s="26"/>
      <c r="G224" s="26"/>
      <c r="I224" s="26"/>
      <c r="K224" s="22"/>
    </row>
    <row r="225" spans="1:11">
      <c r="A225" s="26"/>
      <c r="B225" s="26"/>
      <c r="C225" s="26"/>
      <c r="D225" s="26"/>
      <c r="E225" s="26"/>
      <c r="G225" s="26"/>
      <c r="I225" s="26"/>
      <c r="K225" s="22"/>
    </row>
    <row r="226" spans="1:11">
      <c r="A226" s="26"/>
      <c r="B226" s="26"/>
      <c r="C226" s="26"/>
      <c r="D226" s="26"/>
      <c r="E226" s="26"/>
      <c r="G226" s="26"/>
      <c r="I226" s="26"/>
      <c r="K226" s="22"/>
    </row>
    <row r="227" spans="1:11">
      <c r="A227" s="26"/>
      <c r="B227" s="26"/>
      <c r="C227" s="26"/>
      <c r="D227" s="26"/>
      <c r="E227" s="26"/>
      <c r="G227" s="26"/>
      <c r="I227" s="26"/>
      <c r="K227" s="22"/>
    </row>
    <row r="228" spans="1:11">
      <c r="A228" s="26"/>
      <c r="B228" s="26"/>
      <c r="C228" s="26"/>
      <c r="D228" s="26"/>
      <c r="E228" s="26"/>
      <c r="G228" s="26"/>
      <c r="I228" s="26"/>
      <c r="K228" s="22"/>
    </row>
    <row r="229" spans="1:11">
      <c r="A229" s="26"/>
      <c r="B229" s="26"/>
      <c r="C229" s="26"/>
      <c r="D229" s="26"/>
      <c r="E229" s="26"/>
      <c r="G229" s="26"/>
      <c r="I229" s="26"/>
      <c r="K229" s="22"/>
    </row>
    <row r="230" spans="1:11">
      <c r="A230" s="26"/>
      <c r="B230" s="26"/>
      <c r="C230" s="26"/>
      <c r="D230" s="26"/>
      <c r="E230" s="26"/>
      <c r="G230" s="26"/>
      <c r="I230" s="26"/>
      <c r="K230" s="22"/>
    </row>
    <row r="231" spans="1:11">
      <c r="A231" s="26"/>
      <c r="B231" s="26"/>
      <c r="C231" s="26"/>
      <c r="D231" s="26"/>
      <c r="E231" s="26"/>
      <c r="G231" s="26"/>
      <c r="I231" s="26"/>
      <c r="K231" s="22"/>
    </row>
    <row r="232" spans="1:11">
      <c r="A232" s="26"/>
      <c r="B232" s="26"/>
      <c r="C232" s="26"/>
      <c r="D232" s="26"/>
      <c r="E232" s="26"/>
      <c r="G232" s="26"/>
      <c r="I232" s="26"/>
      <c r="K232" s="22"/>
    </row>
    <row r="233" spans="1:11">
      <c r="A233" s="26"/>
      <c r="B233" s="26"/>
      <c r="C233" s="26"/>
      <c r="D233" s="26"/>
      <c r="E233" s="26"/>
      <c r="G233" s="26"/>
      <c r="I233" s="26"/>
      <c r="K233" s="22"/>
    </row>
    <row r="234" spans="1:11">
      <c r="A234" s="26"/>
      <c r="B234" s="26"/>
      <c r="C234" s="26"/>
      <c r="D234" s="26"/>
      <c r="E234" s="26"/>
      <c r="G234" s="26"/>
      <c r="I234" s="26"/>
      <c r="K234" s="22"/>
    </row>
    <row r="235" spans="1:11">
      <c r="A235" s="26"/>
      <c r="B235" s="26"/>
      <c r="C235" s="26"/>
      <c r="D235" s="26"/>
      <c r="E235" s="26"/>
      <c r="G235" s="26"/>
      <c r="I235" s="26"/>
      <c r="K235" s="22"/>
    </row>
    <row r="236" spans="1:11">
      <c r="A236" s="26"/>
      <c r="B236" s="26"/>
      <c r="C236" s="26"/>
      <c r="D236" s="26"/>
      <c r="E236" s="26"/>
      <c r="G236" s="26"/>
      <c r="I236" s="26"/>
      <c r="K236" s="22"/>
    </row>
    <row r="237" spans="1:11">
      <c r="A237" s="22"/>
      <c r="B237" s="22"/>
      <c r="C237" s="22"/>
      <c r="D237" s="22"/>
      <c r="E237" s="22"/>
      <c r="G237" s="22"/>
      <c r="I237" s="22"/>
      <c r="K237" s="22"/>
    </row>
    <row r="238" spans="1:11">
      <c r="A238" s="22"/>
      <c r="B238" s="22"/>
      <c r="C238" s="22"/>
      <c r="D238" s="22"/>
      <c r="E238" s="22"/>
      <c r="G238" s="22"/>
      <c r="I238" s="22"/>
      <c r="K238" s="22"/>
    </row>
    <row r="239" spans="1:11">
      <c r="A239" s="22"/>
      <c r="B239" s="22"/>
      <c r="C239" s="22"/>
      <c r="D239" s="22"/>
      <c r="E239" s="22"/>
      <c r="G239" s="22"/>
      <c r="I239" s="22"/>
      <c r="K239" s="22"/>
    </row>
    <row r="240" spans="1:11">
      <c r="A240" s="22"/>
      <c r="B240" s="22"/>
      <c r="C240" s="22"/>
      <c r="D240" s="22"/>
      <c r="E240" s="22"/>
      <c r="G240" s="22"/>
      <c r="I240" s="22"/>
      <c r="K240" s="22"/>
    </row>
    <row r="241" spans="1:11">
      <c r="A241" s="22"/>
      <c r="B241" s="22"/>
      <c r="C241" s="22"/>
      <c r="D241" s="22"/>
      <c r="E241" s="22"/>
      <c r="G241" s="22"/>
      <c r="I241" s="22"/>
      <c r="K241" s="22"/>
    </row>
    <row r="242" spans="1:11">
      <c r="A242" s="22"/>
      <c r="B242" s="22"/>
      <c r="C242" s="22"/>
      <c r="D242" s="22"/>
      <c r="E242" s="22"/>
      <c r="G242" s="22"/>
      <c r="I242" s="22"/>
      <c r="K242" s="22"/>
    </row>
    <row r="243" spans="1:11">
      <c r="A243" s="22"/>
      <c r="B243" s="22"/>
      <c r="C243" s="22"/>
      <c r="D243" s="22"/>
      <c r="E243" s="22"/>
      <c r="G243" s="22"/>
      <c r="I243" s="22"/>
      <c r="K243" s="22"/>
    </row>
  </sheetData>
  <mergeCells count="3">
    <mergeCell ref="A2:K2"/>
    <mergeCell ref="A3:D3"/>
    <mergeCell ref="A1:K1"/>
  </mergeCells>
  <conditionalFormatting sqref="F2:F1048576 H2:H1048576 J2:J1048576">
    <cfRule type="notContainsBlanks" dxfId="47" priority="2">
      <formula>LEN(TRIM(F2))&gt;0</formula>
    </cfRule>
  </conditionalFormatting>
  <conditionalFormatting sqref="A3:D3">
    <cfRule type="containsText" dxfId="46" priority="1" operator="containsText" text="ERROR">
      <formula>NOT(ISERROR(SEARCH("ERROR",A3)))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5"/>
  <sheetViews>
    <sheetView tabSelected="1" zoomScale="130" zoomScaleNormal="130" workbookViewId="0">
      <selection activeCell="C6" sqref="C6"/>
    </sheetView>
  </sheetViews>
  <sheetFormatPr defaultColWidth="11.5703125" defaultRowHeight="12.75"/>
  <cols>
    <col min="1" max="1" width="13.7109375" bestFit="1" customWidth="1"/>
    <col min="2" max="2" width="8.85546875" style="9" bestFit="1" customWidth="1"/>
    <col min="3" max="3" width="21.5703125" customWidth="1"/>
    <col min="4" max="4" width="17" customWidth="1"/>
    <col min="5" max="5" width="7.7109375" customWidth="1"/>
    <col min="6" max="6" width="11.42578125" style="8" customWidth="1"/>
    <col min="7" max="7" width="8.7109375" customWidth="1"/>
    <col min="8" max="8" width="5.5703125" bestFit="1" customWidth="1"/>
    <col min="9" max="9" width="8.85546875" bestFit="1" customWidth="1"/>
    <col min="10" max="10" width="10.28515625" style="12" bestFit="1" customWidth="1"/>
    <col min="11" max="11" width="6.7109375" bestFit="1" customWidth="1"/>
    <col min="12" max="12" width="7.7109375" style="12" bestFit="1" customWidth="1"/>
    <col min="13" max="13" width="10.7109375" bestFit="1" customWidth="1"/>
  </cols>
  <sheetData>
    <row r="1" spans="1:13" s="38" customFormat="1" ht="21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s="22" customFormat="1" ht="13.5" customHeight="1">
      <c r="A2" s="75" t="s">
        <v>83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s="22" customFormat="1" ht="13.5" customHeight="1">
      <c r="A3" s="49" t="str">
        <f>IF('Expiring CAC'!B3="","YOU MUST ENTER TODAY'S DATE IN 'Expiring CAC' WORKSHEET","MUSTER ROSTER FOR ")</f>
        <v>YOU MUST ENTER TODAY'S DATE IN 'Expiring CAC' WORKSHEET</v>
      </c>
      <c r="B3" s="49"/>
      <c r="C3" s="49"/>
      <c r="D3" s="49"/>
      <c r="E3" s="49"/>
      <c r="F3" s="25">
        <f>'Expiring CAC'!B3</f>
        <v>0</v>
      </c>
      <c r="G3" s="48" t="str">
        <f>IFERROR(MID((SUM(I5:J1000)/SUM(I5:L1000)*100),1,4),0)&amp;"% Accounted for out of: "&amp;SUM(I5:L1002)&amp;" Marines"</f>
        <v>0% Accounted for out of: 1 Marines</v>
      </c>
      <c r="H3" s="48"/>
      <c r="I3" s="48"/>
      <c r="J3" s="48"/>
      <c r="K3" s="48"/>
      <c r="L3" s="48"/>
      <c r="M3" s="48"/>
    </row>
    <row r="4" spans="1:13" s="74" customFormat="1">
      <c r="A4" s="68" t="s">
        <v>40</v>
      </c>
      <c r="B4" s="68" t="s">
        <v>73</v>
      </c>
      <c r="C4" s="68" t="s">
        <v>35</v>
      </c>
      <c r="D4" s="68" t="s">
        <v>36</v>
      </c>
      <c r="E4" s="68" t="s">
        <v>37</v>
      </c>
      <c r="F4" s="69" t="s">
        <v>38</v>
      </c>
      <c r="G4" s="68" t="s">
        <v>74</v>
      </c>
      <c r="H4" s="68" t="s">
        <v>39</v>
      </c>
      <c r="I4" s="70" t="str">
        <f>"Drill: "&amp;SUM(I5:I1002)</f>
        <v>Drill: 0</v>
      </c>
      <c r="J4" s="71" t="str">
        <f>"Orders: "&amp;SUM(J5:J1002)</f>
        <v>Orders: 0</v>
      </c>
      <c r="K4" s="72" t="str">
        <f>"EA: "&amp;SUM(K5:K1002)</f>
        <v>EA: 1</v>
      </c>
      <c r="L4" s="73" t="str">
        <f>"UA: "&amp;SUM(L5:L1002)</f>
        <v>UA: 0</v>
      </c>
      <c r="M4" s="68" t="s">
        <v>88</v>
      </c>
    </row>
    <row r="5" spans="1:13" ht="13.5" thickBot="1">
      <c r="A5" s="22" t="str">
        <f>IF(G5="","Null",IF(OR(COUNTIF(CACReader!$H$4:$H$989,F5)&gt;0,B5=1),IF(M5="ADT","Present Orders",IF(M5&gt;0,IF(M5="","Present Drilling","Error: "&amp;M5),"Present Drilling")),IF(B5="f","Present Field",IF(OR(B5="e",M5="RIDT",M5="NS_60",M5="NS_OTHER",M5="NS_MOBILIZED",M5="EX_MARRIAGE",M5="EX_OTHER",M5="EX_EMERGENCY"),"Exc Absent",IF(M5&gt;0,IF(M5="","Absent","Orders"),"Absent")))))</f>
        <v>Exc Absent</v>
      </c>
      <c r="C5" s="67" t="s">
        <v>111</v>
      </c>
      <c r="D5" s="67" t="s">
        <v>112</v>
      </c>
      <c r="E5" s="67" t="s">
        <v>52</v>
      </c>
      <c r="F5" s="67">
        <v>1470475364</v>
      </c>
      <c r="G5" s="67" t="s">
        <v>124</v>
      </c>
      <c r="H5" t="str">
        <f t="shared" ref="H5" si="0">IF(G5="E1","PVT",IF(G5="E2","PFC",IF(G5="E3","LCpl",IF(G5="E4","Cpl",IF(G5="E5","Sgt",IF(G5="E6","SSgt",G5))))))</f>
        <v>Cpl</v>
      </c>
      <c r="I5" s="11">
        <f>IF(A5="Present Drilling",1,IF(A5="Present Field",1,0))</f>
        <v>0</v>
      </c>
      <c r="J5" s="13">
        <f>IF(OR(A5="Present Orders",A5="Orders"),1,0)</f>
        <v>0</v>
      </c>
      <c r="K5">
        <f>IF(A5="Exc Absent",1,0)</f>
        <v>1</v>
      </c>
      <c r="L5" s="12">
        <f>IF(A5="Absent",1,0)</f>
        <v>0</v>
      </c>
      <c r="M5" s="22" t="str">
        <f>IF(OR(IFERROR(VLOOKUP(F5,DMM!$D$5:$J$1001,IF('Expiring CAC'!$B$4=DMM!$E$3,2,IF('Expiring CAC'!$B$4=DMM!$G$3,4,IF('Expiring CAC'!$B$4=DMM!$I$3,6,0))),0),0)="SATISFACTORY",IFERROR(VLOOKUP(F5,DMM!$D$5:$J$1001,IF('Expiring CAC'!$B$4=DMM!$E$3,2,IF('Expiring CAC'!$B$4=DMM!$G$3,4,IF('Expiring CAC'!$B$4=DMM!$I$3,6,0))),0),0)="UNEXCUSED_ABSENCE"),"",IFERROR(VLOOKUP(F5,DMM!$D$5:$J$1001,IF('Expiring CAC'!$B$4=DMM!$E$3,2,IF('Expiring CAC'!$B$4=DMM!$G$3,4,IF('Expiring CAC'!$B$4=DMM!$I$3,6,0))),0),0))</f>
        <v>RIDT</v>
      </c>
    </row>
    <row r="6" spans="1:13" ht="13.5" thickBot="1">
      <c r="A6" s="27" t="str">
        <f>IF(G6="","Null",IF(OR(COUNTIF(CACReader!$H$4:$H$989,F6)&gt;0,B6=1),IF(M6="ADT","Present Orders",IF(M6&gt;0,IF(M6="","Present Drilling","Error: "&amp;M6),"Present Drilling")),IF(B6="f","Present Field",IF(OR(B6="e",M6="RIDT",M6="NS_60",M6="NS_OTHER",M6="NS_MOBILIZED",M6="EX_MARRIAGE",M6="EX_OTHER",M6="EX_EMERGENCY"),"Exc Absent",IF(M6&gt;0,IF(M6="","Absent","Orders"),"Absent")))))</f>
        <v>Null</v>
      </c>
      <c r="B6" s="27"/>
      <c r="C6" s="10"/>
      <c r="D6" s="10"/>
      <c r="E6" s="10"/>
      <c r="F6" s="10"/>
      <c r="G6" s="10"/>
      <c r="H6" s="27">
        <f t="shared" ref="H6:H69" si="1">IF(G6="E1","PVT",IF(G6="E2","PFC",IF(G6="E3","LCpl",IF(G6="E4","Cpl",IF(G6="E5","Sgt",IF(G6="E6","SSgt",G6))))))</f>
        <v>0</v>
      </c>
      <c r="I6" s="11">
        <f t="shared" ref="I6:I69" si="2">IF(A6="Present Drilling",1,IF(A6="Present Field",1,0))</f>
        <v>0</v>
      </c>
      <c r="J6" s="13">
        <f t="shared" ref="J6:J69" si="3">IF(OR(A6="Present Orders",A6="Orders"),1,0)</f>
        <v>0</v>
      </c>
      <c r="K6" s="27">
        <f t="shared" ref="K6:K69" si="4">IF(A6="Exc Absent",1,0)</f>
        <v>0</v>
      </c>
      <c r="L6" s="27">
        <f t="shared" ref="L6:L69" si="5">IF(A6="Absent",1,0)</f>
        <v>0</v>
      </c>
      <c r="M6" s="27">
        <f>IF(OR(IFERROR(VLOOKUP(F6,DMM!$D$5:$J$1001,IF('Expiring CAC'!$B$4=DMM!$E$3,2,IF('Expiring CAC'!$B$4=DMM!$G$3,4,IF('Expiring CAC'!$B$4=DMM!$I$3,6,0))),0),0)="SATISFACTORY",IFERROR(VLOOKUP(F6,DMM!$D$5:$J$1001,IF('Expiring CAC'!$B$4=DMM!$E$3,2,IF('Expiring CAC'!$B$4=DMM!$G$3,4,IF('Expiring CAC'!$B$4=DMM!$I$3,6,0))),0),0)="UNEXCUSED_ABSENCE"),"",IFERROR(VLOOKUP(F6,DMM!$D$5:$J$1001,IF('Expiring CAC'!$B$4=DMM!$E$3,2,IF('Expiring CAC'!$B$4=DMM!$G$3,4,IF('Expiring CAC'!$B$4=DMM!$I$3,6,0))),0),0))</f>
        <v>0</v>
      </c>
    </row>
    <row r="7" spans="1:13" ht="13.5" thickBot="1">
      <c r="A7" s="27" t="str">
        <f>IF(G7="","Null",IF(OR(COUNTIF(CACReader!$H$4:$H$989,F7)&gt;0,B7=1),IF(M7="ADT","Present Orders",IF(M7&gt;0,IF(M7="","Present Drilling","Error: "&amp;M7),"Present Drilling")),IF(B7="f","Present Field",IF(OR(B7="e",M7="RIDT",M7="NS_60",M7="NS_OTHER",M7="NS_MOBILIZED",M7="EX_MARRIAGE",M7="EX_OTHER",M7="EX_EMERGENCY"),"Exc Absent",IF(M7&gt;0,IF(M7="","Absent","Orders"),"Absent")))))</f>
        <v>Null</v>
      </c>
      <c r="B7" s="27"/>
      <c r="C7" s="10"/>
      <c r="D7" s="10"/>
      <c r="E7" s="55"/>
      <c r="F7" s="10"/>
      <c r="G7" s="10"/>
      <c r="H7" s="27">
        <f t="shared" si="1"/>
        <v>0</v>
      </c>
      <c r="I7" s="11">
        <f t="shared" si="2"/>
        <v>0</v>
      </c>
      <c r="J7" s="13">
        <f t="shared" si="3"/>
        <v>0</v>
      </c>
      <c r="K7" s="27">
        <f t="shared" si="4"/>
        <v>0</v>
      </c>
      <c r="L7" s="27">
        <f t="shared" si="5"/>
        <v>0</v>
      </c>
      <c r="M7" s="27">
        <f>IF(OR(IFERROR(VLOOKUP(F7,DMM!$D$5:$J$1001,IF('Expiring CAC'!$B$4=DMM!$E$3,2,IF('Expiring CAC'!$B$4=DMM!$G$3,4,IF('Expiring CAC'!$B$4=DMM!$I$3,6,0))),0),0)="SATISFACTORY",IFERROR(VLOOKUP(F7,DMM!$D$5:$J$1001,IF('Expiring CAC'!$B$4=DMM!$E$3,2,IF('Expiring CAC'!$B$4=DMM!$G$3,4,IF('Expiring CAC'!$B$4=DMM!$I$3,6,0))),0),0)="UNEXCUSED_ABSENCE"),"",IFERROR(VLOOKUP(F7,DMM!$D$5:$J$1001,IF('Expiring CAC'!$B$4=DMM!$E$3,2,IF('Expiring CAC'!$B$4=DMM!$G$3,4,IF('Expiring CAC'!$B$4=DMM!$I$3,6,0))),0),0))</f>
        <v>0</v>
      </c>
    </row>
    <row r="8" spans="1:13" ht="13.5" thickBot="1">
      <c r="A8" s="27" t="str">
        <f>IF(G8="","Null",IF(OR(COUNTIF(CACReader!$H$4:$H$989,F8)&gt;0,B8=1),IF(M8="ADT","Present Orders",IF(M8&gt;0,IF(M8="","Present Drilling","Error: "&amp;M8),"Present Drilling")),IF(B8="f","Present Field",IF(OR(B8="e",M8="RIDT",M8="NS_60",M8="NS_OTHER",M8="NS_MOBILIZED",M8="EX_MARRIAGE",M8="EX_OTHER",M8="EX_EMERGENCY"),"Exc Absent",IF(M8&gt;0,IF(M8="","Absent","Orders"),"Absent")))))</f>
        <v>Null</v>
      </c>
      <c r="B8" s="27"/>
      <c r="C8" s="10"/>
      <c r="D8" s="10"/>
      <c r="E8" s="10"/>
      <c r="F8" s="10"/>
      <c r="G8" s="10"/>
      <c r="H8" s="27">
        <f t="shared" si="1"/>
        <v>0</v>
      </c>
      <c r="I8" s="11">
        <f t="shared" si="2"/>
        <v>0</v>
      </c>
      <c r="J8" s="13">
        <f t="shared" si="3"/>
        <v>0</v>
      </c>
      <c r="K8" s="27">
        <f t="shared" si="4"/>
        <v>0</v>
      </c>
      <c r="L8" s="27">
        <f t="shared" si="5"/>
        <v>0</v>
      </c>
      <c r="M8" s="27">
        <f>IF(OR(IFERROR(VLOOKUP(F8,DMM!$D$5:$J$1001,IF('Expiring CAC'!$B$4=DMM!$E$3,2,IF('Expiring CAC'!$B$4=DMM!$G$3,4,IF('Expiring CAC'!$B$4=DMM!$I$3,6,0))),0),0)="SATISFACTORY",IFERROR(VLOOKUP(F8,DMM!$D$5:$J$1001,IF('Expiring CAC'!$B$4=DMM!$E$3,2,IF('Expiring CAC'!$B$4=DMM!$G$3,4,IF('Expiring CAC'!$B$4=DMM!$I$3,6,0))),0),0)="UNEXCUSED_ABSENCE"),"",IFERROR(VLOOKUP(F8,DMM!$D$5:$J$1001,IF('Expiring CAC'!$B$4=DMM!$E$3,2,IF('Expiring CAC'!$B$4=DMM!$G$3,4,IF('Expiring CAC'!$B$4=DMM!$I$3,6,0))),0),0))</f>
        <v>0</v>
      </c>
    </row>
    <row r="9" spans="1:13" ht="13.5" thickBot="1">
      <c r="A9" s="27" t="str">
        <f>IF(G9="","Null",IF(OR(COUNTIF(CACReader!$H$4:$H$989,F9)&gt;0,B9=1),IF(M9="ADT","Present Orders",IF(M9&gt;0,IF(M9="","Present Drilling","Error: "&amp;M9),"Present Drilling")),IF(B9="f","Present Field",IF(OR(B9="e",M9="RIDT",M9="NS_60",M9="NS_OTHER",M9="NS_MOBILIZED",M9="EX_MARRIAGE",M9="EX_OTHER",M9="EX_EMERGENCY"),"Exc Absent",IF(M9&gt;0,IF(M9="","Absent","Orders"),"Absent")))))</f>
        <v>Null</v>
      </c>
      <c r="B9" s="35"/>
      <c r="C9" s="10"/>
      <c r="D9" s="10"/>
      <c r="E9" s="10"/>
      <c r="F9" s="10"/>
      <c r="G9" s="10"/>
      <c r="H9" s="27">
        <f t="shared" si="1"/>
        <v>0</v>
      </c>
      <c r="I9" s="11">
        <f t="shared" si="2"/>
        <v>0</v>
      </c>
      <c r="J9" s="13">
        <f t="shared" si="3"/>
        <v>0</v>
      </c>
      <c r="K9" s="27">
        <f t="shared" si="4"/>
        <v>0</v>
      </c>
      <c r="L9" s="27">
        <f t="shared" si="5"/>
        <v>0</v>
      </c>
      <c r="M9" s="27">
        <f>IF(OR(IFERROR(VLOOKUP(F9,DMM!$D$5:$J$1001,IF('Expiring CAC'!$B$4=DMM!$E$3,2,IF('Expiring CAC'!$B$4=DMM!$G$3,4,IF('Expiring CAC'!$B$4=DMM!$I$3,6,0))),0),0)="SATISFACTORY",IFERROR(VLOOKUP(F9,DMM!$D$5:$J$1001,IF('Expiring CAC'!$B$4=DMM!$E$3,2,IF('Expiring CAC'!$B$4=DMM!$G$3,4,IF('Expiring CAC'!$B$4=DMM!$I$3,6,0))),0),0)="UNEXCUSED_ABSENCE"),"",IFERROR(VLOOKUP(F9,DMM!$D$5:$J$1001,IF('Expiring CAC'!$B$4=DMM!$E$3,2,IF('Expiring CAC'!$B$4=DMM!$G$3,4,IF('Expiring CAC'!$B$4=DMM!$I$3,6,0))),0),0))</f>
        <v>0</v>
      </c>
    </row>
    <row r="10" spans="1:13" ht="13.5" thickBot="1">
      <c r="A10" s="27" t="str">
        <f>IF(G10="","Null",IF(OR(COUNTIF(CACReader!$H$4:$H$989,F10)&gt;0,B10=1),IF(M10="ADT","Present Orders",IF(M10&gt;0,IF(M10="","Present Drilling","Error: "&amp;M10),"Present Drilling")),IF(B10="f","Present Field",IF(OR(B10="e",M10="RIDT",M10="NS_60",M10="NS_OTHER",M10="NS_MOBILIZED",M10="EX_MARRIAGE",M10="EX_OTHER",M10="EX_EMERGENCY"),"Exc Absent",IF(M10&gt;0,IF(M10="","Absent","Orders"),"Absent")))))</f>
        <v>Null</v>
      </c>
      <c r="B10" s="27"/>
      <c r="C10" s="10"/>
      <c r="D10" s="10"/>
      <c r="E10" s="10"/>
      <c r="F10" s="10"/>
      <c r="G10" s="10"/>
      <c r="H10" s="27">
        <f t="shared" si="1"/>
        <v>0</v>
      </c>
      <c r="I10" s="11">
        <f t="shared" si="2"/>
        <v>0</v>
      </c>
      <c r="J10" s="13">
        <f t="shared" si="3"/>
        <v>0</v>
      </c>
      <c r="K10" s="27">
        <f t="shared" si="4"/>
        <v>0</v>
      </c>
      <c r="L10" s="27">
        <f t="shared" si="5"/>
        <v>0</v>
      </c>
      <c r="M10" s="27">
        <f>IF(OR(IFERROR(VLOOKUP(F10,DMM!$D$5:$J$1001,IF('Expiring CAC'!$B$4=DMM!$E$3,2,IF('Expiring CAC'!$B$4=DMM!$G$3,4,IF('Expiring CAC'!$B$4=DMM!$I$3,6,0))),0),0)="SATISFACTORY",IFERROR(VLOOKUP(F10,DMM!$D$5:$J$1001,IF('Expiring CAC'!$B$4=DMM!$E$3,2,IF('Expiring CAC'!$B$4=DMM!$G$3,4,IF('Expiring CAC'!$B$4=DMM!$I$3,6,0))),0),0)="UNEXCUSED_ABSENCE"),"",IFERROR(VLOOKUP(F10,DMM!$D$5:$J$1001,IF('Expiring CAC'!$B$4=DMM!$E$3,2,IF('Expiring CAC'!$B$4=DMM!$G$3,4,IF('Expiring CAC'!$B$4=DMM!$I$3,6,0))),0),0))</f>
        <v>0</v>
      </c>
    </row>
    <row r="11" spans="1:13" ht="13.5" thickBot="1">
      <c r="A11" s="27" t="str">
        <f>IF(G11="","Null",IF(OR(COUNTIF(CACReader!$H$4:$H$989,F11)&gt;0,B11=1),IF(M11="ADT","Present Orders",IF(M11&gt;0,IF(M11="","Present Drilling","Error: "&amp;M11),"Present Drilling")),IF(B11="f","Present Field",IF(OR(B11="e",M11="RIDT",M11="NS_60",M11="NS_OTHER",M11="NS_MOBILIZED",M11="EX_MARRIAGE",M11="EX_OTHER",M11="EX_EMERGENCY"),"Exc Absent",IF(M11&gt;0,IF(M11="","Absent","Orders"),"Absent")))))</f>
        <v>Null</v>
      </c>
      <c r="B11" s="35"/>
      <c r="C11" s="10"/>
      <c r="D11" s="10"/>
      <c r="E11" s="10"/>
      <c r="F11" s="10"/>
      <c r="G11" s="10"/>
      <c r="H11" s="27">
        <f t="shared" si="1"/>
        <v>0</v>
      </c>
      <c r="I11" s="11">
        <f t="shared" si="2"/>
        <v>0</v>
      </c>
      <c r="J11" s="13">
        <f t="shared" si="3"/>
        <v>0</v>
      </c>
      <c r="K11" s="27">
        <f t="shared" si="4"/>
        <v>0</v>
      </c>
      <c r="L11" s="27">
        <f t="shared" si="5"/>
        <v>0</v>
      </c>
      <c r="M11" s="27">
        <f>IF(OR(IFERROR(VLOOKUP(F11,DMM!$D$5:$J$1001,IF('Expiring CAC'!$B$4=DMM!$E$3,2,IF('Expiring CAC'!$B$4=DMM!$G$3,4,IF('Expiring CAC'!$B$4=DMM!$I$3,6,0))),0),0)="SATISFACTORY",IFERROR(VLOOKUP(F11,DMM!$D$5:$J$1001,IF('Expiring CAC'!$B$4=DMM!$E$3,2,IF('Expiring CAC'!$B$4=DMM!$G$3,4,IF('Expiring CAC'!$B$4=DMM!$I$3,6,0))),0),0)="UNEXCUSED_ABSENCE"),"",IFERROR(VLOOKUP(F11,DMM!$D$5:$J$1001,IF('Expiring CAC'!$B$4=DMM!$E$3,2,IF('Expiring CAC'!$B$4=DMM!$G$3,4,IF('Expiring CAC'!$B$4=DMM!$I$3,6,0))),0),0))</f>
        <v>0</v>
      </c>
    </row>
    <row r="12" spans="1:13" ht="13.5" thickBot="1">
      <c r="A12" s="27" t="str">
        <f>IF(G12="","Null",IF(OR(COUNTIF(CACReader!$H$4:$H$989,F12)&gt;0,B12=1),IF(M12="ADT","Present Orders",IF(M12&gt;0,IF(M12="","Present Drilling","Error: "&amp;M12),"Present Drilling")),IF(B12="f","Present Field",IF(OR(B12="e",M12="RIDT",M12="NS_60",M12="NS_OTHER",M12="NS_MOBILIZED",M12="EX_MARRIAGE",M12="EX_OTHER",M12="EX_EMERGENCY"),"Exc Absent",IF(M12&gt;0,IF(M12="","Absent","Orders"),"Absent")))))</f>
        <v>Null</v>
      </c>
      <c r="B12" s="27"/>
      <c r="C12" s="10"/>
      <c r="D12" s="10"/>
      <c r="E12" s="10"/>
      <c r="F12" s="10"/>
      <c r="G12" s="10"/>
      <c r="H12" s="27">
        <f t="shared" si="1"/>
        <v>0</v>
      </c>
      <c r="I12" s="11">
        <f t="shared" si="2"/>
        <v>0</v>
      </c>
      <c r="J12" s="13">
        <f t="shared" si="3"/>
        <v>0</v>
      </c>
      <c r="K12" s="27">
        <f t="shared" si="4"/>
        <v>0</v>
      </c>
      <c r="L12" s="27">
        <f t="shared" si="5"/>
        <v>0</v>
      </c>
      <c r="M12" s="27">
        <f>IF(OR(IFERROR(VLOOKUP(F12,DMM!$D$5:$J$1001,IF('Expiring CAC'!$B$4=DMM!$E$3,2,IF('Expiring CAC'!$B$4=DMM!$G$3,4,IF('Expiring CAC'!$B$4=DMM!$I$3,6,0))),0),0)="SATISFACTORY",IFERROR(VLOOKUP(F12,DMM!$D$5:$J$1001,IF('Expiring CAC'!$B$4=DMM!$E$3,2,IF('Expiring CAC'!$B$4=DMM!$G$3,4,IF('Expiring CAC'!$B$4=DMM!$I$3,6,0))),0),0)="UNEXCUSED_ABSENCE"),"",IFERROR(VLOOKUP(F12,DMM!$D$5:$J$1001,IF('Expiring CAC'!$B$4=DMM!$E$3,2,IF('Expiring CAC'!$B$4=DMM!$G$3,4,IF('Expiring CAC'!$B$4=DMM!$I$3,6,0))),0),0))</f>
        <v>0</v>
      </c>
    </row>
    <row r="13" spans="1:13" ht="13.5" thickBot="1">
      <c r="A13" s="27" t="str">
        <f>IF(G13="","Null",IF(OR(COUNTIF(CACReader!$H$4:$H$989,F13)&gt;0,B13=1),IF(M13="ADT","Present Orders",IF(M13&gt;0,IF(M13="","Present Drilling","Error: "&amp;M13),"Present Drilling")),IF(B13="f","Present Field",IF(OR(B13="e",M13="RIDT",M13="NS_60",M13="NS_OTHER",M13="NS_MOBILIZED",M13="EX_MARRIAGE",M13="EX_OTHER",M13="EX_EMERGENCY"),"Exc Absent",IF(M13&gt;0,IF(M13="","Absent","Orders"),"Absent")))))</f>
        <v>Null</v>
      </c>
      <c r="B13" s="27"/>
      <c r="C13" s="10"/>
      <c r="D13" s="10"/>
      <c r="E13" s="10"/>
      <c r="F13" s="10"/>
      <c r="G13" s="10"/>
      <c r="H13" s="27">
        <f t="shared" si="1"/>
        <v>0</v>
      </c>
      <c r="I13" s="11">
        <f t="shared" si="2"/>
        <v>0</v>
      </c>
      <c r="J13" s="13">
        <f t="shared" si="3"/>
        <v>0</v>
      </c>
      <c r="K13" s="27">
        <f t="shared" si="4"/>
        <v>0</v>
      </c>
      <c r="L13" s="27">
        <f t="shared" si="5"/>
        <v>0</v>
      </c>
      <c r="M13" s="27">
        <f>IF(OR(IFERROR(VLOOKUP(F13,DMM!$D$5:$J$1001,IF('Expiring CAC'!$B$4=DMM!$E$3,2,IF('Expiring CAC'!$B$4=DMM!$G$3,4,IF('Expiring CAC'!$B$4=DMM!$I$3,6,0))),0),0)="SATISFACTORY",IFERROR(VLOOKUP(F13,DMM!$D$5:$J$1001,IF('Expiring CAC'!$B$4=DMM!$E$3,2,IF('Expiring CAC'!$B$4=DMM!$G$3,4,IF('Expiring CAC'!$B$4=DMM!$I$3,6,0))),0),0)="UNEXCUSED_ABSENCE"),"",IFERROR(VLOOKUP(F13,DMM!$D$5:$J$1001,IF('Expiring CAC'!$B$4=DMM!$E$3,2,IF('Expiring CAC'!$B$4=DMM!$G$3,4,IF('Expiring CAC'!$B$4=DMM!$I$3,6,0))),0),0))</f>
        <v>0</v>
      </c>
    </row>
    <row r="14" spans="1:13" ht="13.5" thickBot="1">
      <c r="A14" s="27" t="str">
        <f>IF(G14="","Null",IF(OR(COUNTIF(CACReader!$H$4:$H$989,F14)&gt;0,B14=1),IF(M14="ADT","Present Orders",IF(M14&gt;0,IF(M14="","Present Drilling","Error: "&amp;M14),"Present Drilling")),IF(B14="f","Present Field",IF(OR(B14="e",M14="RIDT",M14="NS_60",M14="NS_OTHER",M14="NS_MOBILIZED",M14="EX_MARRIAGE",M14="EX_OTHER",M14="EX_EMERGENCY"),"Exc Absent",IF(M14&gt;0,IF(M14="","Absent","Orders"),"Absent")))))</f>
        <v>Null</v>
      </c>
      <c r="B14" s="27"/>
      <c r="C14" s="10"/>
      <c r="D14" s="10"/>
      <c r="E14" s="55"/>
      <c r="F14" s="10"/>
      <c r="G14" s="10"/>
      <c r="H14" s="27">
        <f t="shared" si="1"/>
        <v>0</v>
      </c>
      <c r="I14" s="11">
        <f t="shared" si="2"/>
        <v>0</v>
      </c>
      <c r="J14" s="13">
        <f t="shared" si="3"/>
        <v>0</v>
      </c>
      <c r="K14" s="27">
        <f t="shared" si="4"/>
        <v>0</v>
      </c>
      <c r="L14" s="27">
        <f t="shared" si="5"/>
        <v>0</v>
      </c>
      <c r="M14" s="27">
        <f>IF(OR(IFERROR(VLOOKUP(F14,DMM!$D$5:$J$1001,IF('Expiring CAC'!$B$4=DMM!$E$3,2,IF('Expiring CAC'!$B$4=DMM!$G$3,4,IF('Expiring CAC'!$B$4=DMM!$I$3,6,0))),0),0)="SATISFACTORY",IFERROR(VLOOKUP(F14,DMM!$D$5:$J$1001,IF('Expiring CAC'!$B$4=DMM!$E$3,2,IF('Expiring CAC'!$B$4=DMM!$G$3,4,IF('Expiring CAC'!$B$4=DMM!$I$3,6,0))),0),0)="UNEXCUSED_ABSENCE"),"",IFERROR(VLOOKUP(F14,DMM!$D$5:$J$1001,IF('Expiring CAC'!$B$4=DMM!$E$3,2,IF('Expiring CAC'!$B$4=DMM!$G$3,4,IF('Expiring CAC'!$B$4=DMM!$I$3,6,0))),0),0))</f>
        <v>0</v>
      </c>
    </row>
    <row r="15" spans="1:13" ht="13.5" thickBot="1">
      <c r="A15" s="27" t="str">
        <f>IF(G15="","Null",IF(OR(COUNTIF(CACReader!$H$4:$H$989,F15)&gt;0,B15=1),IF(M15="ADT","Present Orders",IF(M15&gt;0,IF(M15="","Present Drilling","Error: "&amp;M15),"Present Drilling")),IF(B15="f","Present Field",IF(OR(B15="e",M15="RIDT",M15="NS_60",M15="NS_OTHER",M15="NS_MOBILIZED",M15="EX_MARRIAGE",M15="EX_OTHER",M15="EX_EMERGENCY"),"Exc Absent",IF(M15&gt;0,IF(M15="","Absent","Orders"),"Absent")))))</f>
        <v>Null</v>
      </c>
      <c r="B15" s="27"/>
      <c r="C15" s="10"/>
      <c r="D15" s="10"/>
      <c r="E15" s="10"/>
      <c r="F15" s="10"/>
      <c r="G15" s="10"/>
      <c r="H15" s="27">
        <f t="shared" si="1"/>
        <v>0</v>
      </c>
      <c r="I15" s="11">
        <f t="shared" si="2"/>
        <v>0</v>
      </c>
      <c r="J15" s="13">
        <f t="shared" si="3"/>
        <v>0</v>
      </c>
      <c r="K15" s="27">
        <f t="shared" si="4"/>
        <v>0</v>
      </c>
      <c r="L15" s="27">
        <f t="shared" si="5"/>
        <v>0</v>
      </c>
      <c r="M15" s="27">
        <f>IF(OR(IFERROR(VLOOKUP(F15,DMM!$D$5:$J$1001,IF('Expiring CAC'!$B$4=DMM!$E$3,2,IF('Expiring CAC'!$B$4=DMM!$G$3,4,IF('Expiring CAC'!$B$4=DMM!$I$3,6,0))),0),0)="SATISFACTORY",IFERROR(VLOOKUP(F15,DMM!$D$5:$J$1001,IF('Expiring CAC'!$B$4=DMM!$E$3,2,IF('Expiring CAC'!$B$4=DMM!$G$3,4,IF('Expiring CAC'!$B$4=DMM!$I$3,6,0))),0),0)="UNEXCUSED_ABSENCE"),"",IFERROR(VLOOKUP(F15,DMM!$D$5:$J$1001,IF('Expiring CAC'!$B$4=DMM!$E$3,2,IF('Expiring CAC'!$B$4=DMM!$G$3,4,IF('Expiring CAC'!$B$4=DMM!$I$3,6,0))),0),0))</f>
        <v>0</v>
      </c>
    </row>
    <row r="16" spans="1:13" ht="13.5" thickBot="1">
      <c r="A16" s="27" t="str">
        <f>IF(G16="","Null",IF(OR(COUNTIF(CACReader!$H$4:$H$989,F16)&gt;0,B16=1),IF(M16="ADT","Present Orders",IF(M16&gt;0,IF(M16="","Present Drilling","Error: "&amp;M16),"Present Drilling")),IF(B16="f","Present Field",IF(OR(B16="e",M16="RIDT",M16="NS_60",M16="NS_OTHER",M16="NS_MOBILIZED",M16="EX_MARRIAGE",M16="EX_OTHER",M16="EX_EMERGENCY"),"Exc Absent",IF(M16&gt;0,IF(M16="","Absent","Orders"),"Absent")))))</f>
        <v>Null</v>
      </c>
      <c r="B16" s="27"/>
      <c r="C16" s="10"/>
      <c r="D16" s="10"/>
      <c r="E16" s="10"/>
      <c r="F16" s="10"/>
      <c r="G16" s="10"/>
      <c r="H16" s="27">
        <f t="shared" si="1"/>
        <v>0</v>
      </c>
      <c r="I16" s="11">
        <f t="shared" si="2"/>
        <v>0</v>
      </c>
      <c r="J16" s="13">
        <f t="shared" si="3"/>
        <v>0</v>
      </c>
      <c r="K16" s="27">
        <f t="shared" si="4"/>
        <v>0</v>
      </c>
      <c r="L16" s="27">
        <f t="shared" si="5"/>
        <v>0</v>
      </c>
      <c r="M16" s="27">
        <f>IF(OR(IFERROR(VLOOKUP(F16,DMM!$D$5:$J$1001,IF('Expiring CAC'!$B$4=DMM!$E$3,2,IF('Expiring CAC'!$B$4=DMM!$G$3,4,IF('Expiring CAC'!$B$4=DMM!$I$3,6,0))),0),0)="SATISFACTORY",IFERROR(VLOOKUP(F16,DMM!$D$5:$J$1001,IF('Expiring CAC'!$B$4=DMM!$E$3,2,IF('Expiring CAC'!$B$4=DMM!$G$3,4,IF('Expiring CAC'!$B$4=DMM!$I$3,6,0))),0),0)="UNEXCUSED_ABSENCE"),"",IFERROR(VLOOKUP(F16,DMM!$D$5:$J$1001,IF('Expiring CAC'!$B$4=DMM!$E$3,2,IF('Expiring CAC'!$B$4=DMM!$G$3,4,IF('Expiring CAC'!$B$4=DMM!$I$3,6,0))),0),0))</f>
        <v>0</v>
      </c>
    </row>
    <row r="17" spans="1:13" ht="13.5" thickBot="1">
      <c r="A17" s="27" t="str">
        <f>IF(G17="","Null",IF(OR(COUNTIF(CACReader!$H$4:$H$989,F17)&gt;0,B17=1),IF(M17="ADT","Present Orders",IF(M17&gt;0,IF(M17="","Present Drilling","Error: "&amp;M17),"Present Drilling")),IF(B17="f","Present Field",IF(OR(B17="e",M17="RIDT",M17="NS_60",M17="NS_OTHER",M17="NS_MOBILIZED",M17="EX_MARRIAGE",M17="EX_OTHER",M17="EX_EMERGENCY"),"Exc Absent",IF(M17&gt;0,IF(M17="","Absent","Orders"),"Absent")))))</f>
        <v>Null</v>
      </c>
      <c r="B17" s="27"/>
      <c r="C17" s="10"/>
      <c r="D17" s="10"/>
      <c r="E17" s="10"/>
      <c r="F17" s="10"/>
      <c r="G17" s="10"/>
      <c r="H17" s="27">
        <f t="shared" si="1"/>
        <v>0</v>
      </c>
      <c r="I17" s="11">
        <f t="shared" si="2"/>
        <v>0</v>
      </c>
      <c r="J17" s="13">
        <f t="shared" si="3"/>
        <v>0</v>
      </c>
      <c r="K17" s="27">
        <f t="shared" si="4"/>
        <v>0</v>
      </c>
      <c r="L17" s="27">
        <f t="shared" si="5"/>
        <v>0</v>
      </c>
      <c r="M17" s="27">
        <f>IF(OR(IFERROR(VLOOKUP(F17,DMM!$D$5:$J$1001,IF('Expiring CAC'!$B$4=DMM!$E$3,2,IF('Expiring CAC'!$B$4=DMM!$G$3,4,IF('Expiring CAC'!$B$4=DMM!$I$3,6,0))),0),0)="SATISFACTORY",IFERROR(VLOOKUP(F17,DMM!$D$5:$J$1001,IF('Expiring CAC'!$B$4=DMM!$E$3,2,IF('Expiring CAC'!$B$4=DMM!$G$3,4,IF('Expiring CAC'!$B$4=DMM!$I$3,6,0))),0),0)="UNEXCUSED_ABSENCE"),"",IFERROR(VLOOKUP(F17,DMM!$D$5:$J$1001,IF('Expiring CAC'!$B$4=DMM!$E$3,2,IF('Expiring CAC'!$B$4=DMM!$G$3,4,IF('Expiring CAC'!$B$4=DMM!$I$3,6,0))),0),0))</f>
        <v>0</v>
      </c>
    </row>
    <row r="18" spans="1:13" ht="13.5" thickBot="1">
      <c r="A18" s="27" t="str">
        <f>IF(G18="","Null",IF(OR(COUNTIF(CACReader!$H$4:$H$989,F18)&gt;0,B18=1),IF(M18="ADT","Present Orders",IF(M18&gt;0,IF(M18="","Present Drilling","Error: "&amp;M18),"Present Drilling")),IF(B18="f","Present Field",IF(OR(B18="e",M18="RIDT",M18="NS_60",M18="NS_OTHER",M18="NS_MOBILIZED",M18="EX_MARRIAGE",M18="EX_OTHER",M18="EX_EMERGENCY"),"Exc Absent",IF(M18&gt;0,IF(M18="","Absent","Orders"),"Absent")))))</f>
        <v>Null</v>
      </c>
      <c r="B18" s="27"/>
      <c r="C18" s="10"/>
      <c r="D18" s="10"/>
      <c r="E18" s="10"/>
      <c r="F18" s="10"/>
      <c r="G18" s="10"/>
      <c r="H18" s="27">
        <f t="shared" si="1"/>
        <v>0</v>
      </c>
      <c r="I18" s="11">
        <f t="shared" si="2"/>
        <v>0</v>
      </c>
      <c r="J18" s="13">
        <f t="shared" si="3"/>
        <v>0</v>
      </c>
      <c r="K18" s="27">
        <f t="shared" si="4"/>
        <v>0</v>
      </c>
      <c r="L18" s="27">
        <f t="shared" si="5"/>
        <v>0</v>
      </c>
      <c r="M18" s="27">
        <f>IF(OR(IFERROR(VLOOKUP(F18,DMM!$D$5:$J$1001,IF('Expiring CAC'!$B$4=DMM!$E$3,2,IF('Expiring CAC'!$B$4=DMM!$G$3,4,IF('Expiring CAC'!$B$4=DMM!$I$3,6,0))),0),0)="SATISFACTORY",IFERROR(VLOOKUP(F18,DMM!$D$5:$J$1001,IF('Expiring CAC'!$B$4=DMM!$E$3,2,IF('Expiring CAC'!$B$4=DMM!$G$3,4,IF('Expiring CAC'!$B$4=DMM!$I$3,6,0))),0),0)="UNEXCUSED_ABSENCE"),"",IFERROR(VLOOKUP(F18,DMM!$D$5:$J$1001,IF('Expiring CAC'!$B$4=DMM!$E$3,2,IF('Expiring CAC'!$B$4=DMM!$G$3,4,IF('Expiring CAC'!$B$4=DMM!$I$3,6,0))),0),0))</f>
        <v>0</v>
      </c>
    </row>
    <row r="19" spans="1:13" ht="13.5" thickBot="1">
      <c r="A19" s="27" t="str">
        <f>IF(G19="","Null",IF(OR(COUNTIF(CACReader!$H$4:$H$989,F19)&gt;0,B19=1),IF(M19="ADT","Present Orders",IF(M19&gt;0,IF(M19="","Present Drilling","Error: "&amp;M19),"Present Drilling")),IF(B19="f","Present Field",IF(OR(B19="e",M19="RIDT",M19="NS_60",M19="NS_OTHER",M19="NS_MOBILIZED",M19="EX_MARRIAGE",M19="EX_OTHER",M19="EX_EMERGENCY"),"Exc Absent",IF(M19&gt;0,IF(M19="","Absent","Orders"),"Absent")))))</f>
        <v>Null</v>
      </c>
      <c r="B19" s="27"/>
      <c r="C19" s="10"/>
      <c r="D19" s="10"/>
      <c r="E19" s="10"/>
      <c r="F19" s="10"/>
      <c r="G19" s="10"/>
      <c r="H19" s="27">
        <f t="shared" si="1"/>
        <v>0</v>
      </c>
      <c r="I19" s="11">
        <f t="shared" si="2"/>
        <v>0</v>
      </c>
      <c r="J19" s="13">
        <f t="shared" si="3"/>
        <v>0</v>
      </c>
      <c r="K19" s="27">
        <f t="shared" si="4"/>
        <v>0</v>
      </c>
      <c r="L19" s="27">
        <f t="shared" si="5"/>
        <v>0</v>
      </c>
      <c r="M19" s="27">
        <f>IF(OR(IFERROR(VLOOKUP(F19,DMM!$D$5:$J$1001,IF('Expiring CAC'!$B$4=DMM!$E$3,2,IF('Expiring CAC'!$B$4=DMM!$G$3,4,IF('Expiring CAC'!$B$4=DMM!$I$3,6,0))),0),0)="SATISFACTORY",IFERROR(VLOOKUP(F19,DMM!$D$5:$J$1001,IF('Expiring CAC'!$B$4=DMM!$E$3,2,IF('Expiring CAC'!$B$4=DMM!$G$3,4,IF('Expiring CAC'!$B$4=DMM!$I$3,6,0))),0),0)="UNEXCUSED_ABSENCE"),"",IFERROR(VLOOKUP(F19,DMM!$D$5:$J$1001,IF('Expiring CAC'!$B$4=DMM!$E$3,2,IF('Expiring CAC'!$B$4=DMM!$G$3,4,IF('Expiring CAC'!$B$4=DMM!$I$3,6,0))),0),0))</f>
        <v>0</v>
      </c>
    </row>
    <row r="20" spans="1:13" ht="13.5" thickBot="1">
      <c r="A20" s="27" t="str">
        <f>IF(G20="","Null",IF(OR(COUNTIF(CACReader!$H$4:$H$989,F20)&gt;0,B20=1),IF(M20="ADT","Present Orders",IF(M20&gt;0,IF(M20="","Present Drilling","Error: "&amp;M20),"Present Drilling")),IF(B20="f","Present Field",IF(OR(B20="e",M20="RIDT",M20="NS_60",M20="NS_OTHER",M20="NS_MOBILIZED",M20="EX_MARRIAGE",M20="EX_OTHER",M20="EX_EMERGENCY"),"Exc Absent",IF(M20&gt;0,IF(M20="","Absent","Orders"),"Absent")))))</f>
        <v>Null</v>
      </c>
      <c r="B20" s="27"/>
      <c r="C20" s="10"/>
      <c r="D20" s="10"/>
      <c r="E20" s="10"/>
      <c r="F20" s="10"/>
      <c r="G20" s="10"/>
      <c r="H20" s="27">
        <f t="shared" si="1"/>
        <v>0</v>
      </c>
      <c r="I20" s="11">
        <f t="shared" si="2"/>
        <v>0</v>
      </c>
      <c r="J20" s="13">
        <f t="shared" si="3"/>
        <v>0</v>
      </c>
      <c r="K20" s="27">
        <f t="shared" si="4"/>
        <v>0</v>
      </c>
      <c r="L20" s="27">
        <f t="shared" si="5"/>
        <v>0</v>
      </c>
      <c r="M20" s="27">
        <f>IF(OR(IFERROR(VLOOKUP(F20,DMM!$D$5:$J$1001,IF('Expiring CAC'!$B$4=DMM!$E$3,2,IF('Expiring CAC'!$B$4=DMM!$G$3,4,IF('Expiring CAC'!$B$4=DMM!$I$3,6,0))),0),0)="SATISFACTORY",IFERROR(VLOOKUP(F20,DMM!$D$5:$J$1001,IF('Expiring CAC'!$B$4=DMM!$E$3,2,IF('Expiring CAC'!$B$4=DMM!$G$3,4,IF('Expiring CAC'!$B$4=DMM!$I$3,6,0))),0),0)="UNEXCUSED_ABSENCE"),"",IFERROR(VLOOKUP(F20,DMM!$D$5:$J$1001,IF('Expiring CAC'!$B$4=DMM!$E$3,2,IF('Expiring CAC'!$B$4=DMM!$G$3,4,IF('Expiring CAC'!$B$4=DMM!$I$3,6,0))),0),0))</f>
        <v>0</v>
      </c>
    </row>
    <row r="21" spans="1:13" ht="13.5" thickBot="1">
      <c r="A21" s="27" t="str">
        <f>IF(G21="","Null",IF(OR(COUNTIF(CACReader!$H$4:$H$989,F21)&gt;0,B21=1),IF(M21="ADT","Present Orders",IF(M21&gt;0,IF(M21="","Present Drilling","Error: "&amp;M21),"Present Drilling")),IF(B21="f","Present Field",IF(OR(B21="e",M21="RIDT",M21="NS_60",M21="NS_OTHER",M21="NS_MOBILIZED",M21="EX_MARRIAGE",M21="EX_OTHER",M21="EX_EMERGENCY"),"Exc Absent",IF(M21&gt;0,IF(M21="","Absent","Orders"),"Absent")))))</f>
        <v>Null</v>
      </c>
      <c r="B21" s="27"/>
      <c r="C21" s="10"/>
      <c r="D21" s="10"/>
      <c r="E21" s="10"/>
      <c r="F21" s="10"/>
      <c r="G21" s="10"/>
      <c r="H21" s="27">
        <f t="shared" si="1"/>
        <v>0</v>
      </c>
      <c r="I21" s="11">
        <f t="shared" si="2"/>
        <v>0</v>
      </c>
      <c r="J21" s="13">
        <f t="shared" si="3"/>
        <v>0</v>
      </c>
      <c r="K21" s="27">
        <f t="shared" si="4"/>
        <v>0</v>
      </c>
      <c r="L21" s="27">
        <f t="shared" si="5"/>
        <v>0</v>
      </c>
      <c r="M21" s="27">
        <f>IF(OR(IFERROR(VLOOKUP(F21,DMM!$D$5:$J$1001,IF('Expiring CAC'!$B$4=DMM!$E$3,2,IF('Expiring CAC'!$B$4=DMM!$G$3,4,IF('Expiring CAC'!$B$4=DMM!$I$3,6,0))),0),0)="SATISFACTORY",IFERROR(VLOOKUP(F21,DMM!$D$5:$J$1001,IF('Expiring CAC'!$B$4=DMM!$E$3,2,IF('Expiring CAC'!$B$4=DMM!$G$3,4,IF('Expiring CAC'!$B$4=DMM!$I$3,6,0))),0),0)="UNEXCUSED_ABSENCE"),"",IFERROR(VLOOKUP(F21,DMM!$D$5:$J$1001,IF('Expiring CAC'!$B$4=DMM!$E$3,2,IF('Expiring CAC'!$B$4=DMM!$G$3,4,IF('Expiring CAC'!$B$4=DMM!$I$3,6,0))),0),0))</f>
        <v>0</v>
      </c>
    </row>
    <row r="22" spans="1:13" ht="13.5" thickBot="1">
      <c r="A22" s="27" t="str">
        <f>IF(G22="","Null",IF(OR(COUNTIF(CACReader!$H$4:$H$989,F22)&gt;0,B22=1),IF(M22="ADT","Present Orders",IF(M22&gt;0,IF(M22="","Present Drilling","Error: "&amp;M22),"Present Drilling")),IF(B22="f","Present Field",IF(OR(B22="e",M22="RIDT",M22="NS_60",M22="NS_OTHER",M22="NS_MOBILIZED",M22="EX_MARRIAGE",M22="EX_OTHER",M22="EX_EMERGENCY"),"Exc Absent",IF(M22&gt;0,IF(M22="","Absent","Orders"),"Absent")))))</f>
        <v>Null</v>
      </c>
      <c r="B22" s="27"/>
      <c r="C22" s="10"/>
      <c r="D22" s="10"/>
      <c r="E22" s="10"/>
      <c r="F22" s="10"/>
      <c r="G22" s="10"/>
      <c r="H22" s="27">
        <f t="shared" si="1"/>
        <v>0</v>
      </c>
      <c r="I22" s="11">
        <f t="shared" si="2"/>
        <v>0</v>
      </c>
      <c r="J22" s="13">
        <f t="shared" si="3"/>
        <v>0</v>
      </c>
      <c r="K22" s="27">
        <f t="shared" si="4"/>
        <v>0</v>
      </c>
      <c r="L22" s="27">
        <f t="shared" si="5"/>
        <v>0</v>
      </c>
      <c r="M22" s="27">
        <f>IF(OR(IFERROR(VLOOKUP(F22,DMM!$D$5:$J$1001,IF('Expiring CAC'!$B$4=DMM!$E$3,2,IF('Expiring CAC'!$B$4=DMM!$G$3,4,IF('Expiring CAC'!$B$4=DMM!$I$3,6,0))),0),0)="SATISFACTORY",IFERROR(VLOOKUP(F22,DMM!$D$5:$J$1001,IF('Expiring CAC'!$B$4=DMM!$E$3,2,IF('Expiring CAC'!$B$4=DMM!$G$3,4,IF('Expiring CAC'!$B$4=DMM!$I$3,6,0))),0),0)="UNEXCUSED_ABSENCE"),"",IFERROR(VLOOKUP(F22,DMM!$D$5:$J$1001,IF('Expiring CAC'!$B$4=DMM!$E$3,2,IF('Expiring CAC'!$B$4=DMM!$G$3,4,IF('Expiring CAC'!$B$4=DMM!$I$3,6,0))),0),0))</f>
        <v>0</v>
      </c>
    </row>
    <row r="23" spans="1:13" ht="13.5" thickBot="1">
      <c r="A23" s="27" t="str">
        <f>IF(G23="","Null",IF(OR(COUNTIF(CACReader!$H$4:$H$989,F23)&gt;0,B23=1),IF(M23="ADT","Present Orders",IF(M23&gt;0,IF(M23="","Present Drilling","Error: "&amp;M23),"Present Drilling")),IF(B23="f","Present Field",IF(OR(B23="e",M23="RIDT",M23="NS_60",M23="NS_OTHER",M23="NS_MOBILIZED",M23="EX_MARRIAGE",M23="EX_OTHER",M23="EX_EMERGENCY"),"Exc Absent",IF(M23&gt;0,IF(M23="","Absent","Orders"),"Absent")))))</f>
        <v>Null</v>
      </c>
      <c r="B23" s="27"/>
      <c r="C23" s="10"/>
      <c r="D23" s="10"/>
      <c r="E23" s="10"/>
      <c r="F23" s="10"/>
      <c r="G23" s="10"/>
      <c r="H23" s="27">
        <f t="shared" si="1"/>
        <v>0</v>
      </c>
      <c r="I23" s="11">
        <f t="shared" si="2"/>
        <v>0</v>
      </c>
      <c r="J23" s="13">
        <f t="shared" si="3"/>
        <v>0</v>
      </c>
      <c r="K23" s="27">
        <f t="shared" si="4"/>
        <v>0</v>
      </c>
      <c r="L23" s="27">
        <f t="shared" si="5"/>
        <v>0</v>
      </c>
      <c r="M23" s="27">
        <f>IF(OR(IFERROR(VLOOKUP(F23,DMM!$D$5:$J$1001,IF('Expiring CAC'!$B$4=DMM!$E$3,2,IF('Expiring CAC'!$B$4=DMM!$G$3,4,IF('Expiring CAC'!$B$4=DMM!$I$3,6,0))),0),0)="SATISFACTORY",IFERROR(VLOOKUP(F23,DMM!$D$5:$J$1001,IF('Expiring CAC'!$B$4=DMM!$E$3,2,IF('Expiring CAC'!$B$4=DMM!$G$3,4,IF('Expiring CAC'!$B$4=DMM!$I$3,6,0))),0),0)="UNEXCUSED_ABSENCE"),"",IFERROR(VLOOKUP(F23,DMM!$D$5:$J$1001,IF('Expiring CAC'!$B$4=DMM!$E$3,2,IF('Expiring CAC'!$B$4=DMM!$G$3,4,IF('Expiring CAC'!$B$4=DMM!$I$3,6,0))),0),0))</f>
        <v>0</v>
      </c>
    </row>
    <row r="24" spans="1:13" ht="13.5" thickBot="1">
      <c r="A24" s="27" t="str">
        <f>IF(G24="","Null",IF(OR(COUNTIF(CACReader!$H$4:$H$989,F24)&gt;0,B24=1),IF(M24="ADT","Present Orders",IF(M24&gt;0,IF(M24="","Present Drilling","Error: "&amp;M24),"Present Drilling")),IF(B24="f","Present Field",IF(OR(B24="e",M24="RIDT",M24="NS_60",M24="NS_OTHER",M24="NS_MOBILIZED",M24="EX_MARRIAGE",M24="EX_OTHER",M24="EX_EMERGENCY"),"Exc Absent",IF(M24&gt;0,IF(M24="","Absent","Orders"),"Absent")))))</f>
        <v>Null</v>
      </c>
      <c r="B24" s="27"/>
      <c r="C24" s="10"/>
      <c r="D24" s="10"/>
      <c r="E24" s="10"/>
      <c r="F24" s="10"/>
      <c r="G24" s="10"/>
      <c r="H24" s="27">
        <f t="shared" si="1"/>
        <v>0</v>
      </c>
      <c r="I24" s="11">
        <f t="shared" si="2"/>
        <v>0</v>
      </c>
      <c r="J24" s="13">
        <f t="shared" si="3"/>
        <v>0</v>
      </c>
      <c r="K24" s="27">
        <f t="shared" si="4"/>
        <v>0</v>
      </c>
      <c r="L24" s="27">
        <f t="shared" si="5"/>
        <v>0</v>
      </c>
      <c r="M24" s="27">
        <f>IF(OR(IFERROR(VLOOKUP(F24,DMM!$D$5:$J$1001,IF('Expiring CAC'!$B$4=DMM!$E$3,2,IF('Expiring CAC'!$B$4=DMM!$G$3,4,IF('Expiring CAC'!$B$4=DMM!$I$3,6,0))),0),0)="SATISFACTORY",IFERROR(VLOOKUP(F24,DMM!$D$5:$J$1001,IF('Expiring CAC'!$B$4=DMM!$E$3,2,IF('Expiring CAC'!$B$4=DMM!$G$3,4,IF('Expiring CAC'!$B$4=DMM!$I$3,6,0))),0),0)="UNEXCUSED_ABSENCE"),"",IFERROR(VLOOKUP(F24,DMM!$D$5:$J$1001,IF('Expiring CAC'!$B$4=DMM!$E$3,2,IF('Expiring CAC'!$B$4=DMM!$G$3,4,IF('Expiring CAC'!$B$4=DMM!$I$3,6,0))),0),0))</f>
        <v>0</v>
      </c>
    </row>
    <row r="25" spans="1:13" ht="13.5" thickBot="1">
      <c r="A25" s="27" t="str">
        <f>IF(G25="","Null",IF(OR(COUNTIF(CACReader!$H$4:$H$989,F25)&gt;0,B25=1),IF(M25="ADT","Present Orders",IF(M25&gt;0,IF(M25="","Present Drilling","Error: "&amp;M25),"Present Drilling")),IF(B25="f","Present Field",IF(OR(B25="e",M25="RIDT",M25="NS_60",M25="NS_OTHER",M25="NS_MOBILIZED",M25="EX_MARRIAGE",M25="EX_OTHER",M25="EX_EMERGENCY"),"Exc Absent",IF(M25&gt;0,IF(M25="","Absent","Orders"),"Absent")))))</f>
        <v>Null</v>
      </c>
      <c r="B25" s="27"/>
      <c r="C25" s="10"/>
      <c r="D25" s="10"/>
      <c r="E25" s="10"/>
      <c r="F25" s="10"/>
      <c r="G25" s="10"/>
      <c r="H25" s="27">
        <f t="shared" si="1"/>
        <v>0</v>
      </c>
      <c r="I25" s="11">
        <f t="shared" si="2"/>
        <v>0</v>
      </c>
      <c r="J25" s="13">
        <f t="shared" si="3"/>
        <v>0</v>
      </c>
      <c r="K25" s="27">
        <f t="shared" si="4"/>
        <v>0</v>
      </c>
      <c r="L25" s="27">
        <f t="shared" si="5"/>
        <v>0</v>
      </c>
      <c r="M25" s="27">
        <f>IF(OR(IFERROR(VLOOKUP(F25,DMM!$D$5:$J$1001,IF('Expiring CAC'!$B$4=DMM!$E$3,2,IF('Expiring CAC'!$B$4=DMM!$G$3,4,IF('Expiring CAC'!$B$4=DMM!$I$3,6,0))),0),0)="SATISFACTORY",IFERROR(VLOOKUP(F25,DMM!$D$5:$J$1001,IF('Expiring CAC'!$B$4=DMM!$E$3,2,IF('Expiring CAC'!$B$4=DMM!$G$3,4,IF('Expiring CAC'!$B$4=DMM!$I$3,6,0))),0),0)="UNEXCUSED_ABSENCE"),"",IFERROR(VLOOKUP(F25,DMM!$D$5:$J$1001,IF('Expiring CAC'!$B$4=DMM!$E$3,2,IF('Expiring CAC'!$B$4=DMM!$G$3,4,IF('Expiring CAC'!$B$4=DMM!$I$3,6,0))),0),0))</f>
        <v>0</v>
      </c>
    </row>
    <row r="26" spans="1:13" ht="13.5" thickBot="1">
      <c r="A26" s="27" t="str">
        <f>IF(G26="","Null",IF(OR(COUNTIF(CACReader!$H$4:$H$989,F26)&gt;0,B26=1),IF(M26="ADT","Present Orders",IF(M26&gt;0,IF(M26="","Present Drilling","Error: "&amp;M26),"Present Drilling")),IF(B26="f","Present Field",IF(OR(B26="e",M26="RIDT",M26="NS_60",M26="NS_OTHER",M26="NS_MOBILIZED",M26="EX_MARRIAGE",M26="EX_OTHER",M26="EX_EMERGENCY"),"Exc Absent",IF(M26&gt;0,IF(M26="","Absent","Orders"),"Absent")))))</f>
        <v>Null</v>
      </c>
      <c r="B26" s="27"/>
      <c r="C26" s="10"/>
      <c r="D26" s="10"/>
      <c r="E26" s="10"/>
      <c r="F26" s="10"/>
      <c r="G26" s="10"/>
      <c r="H26" s="27">
        <f t="shared" si="1"/>
        <v>0</v>
      </c>
      <c r="I26" s="11">
        <f t="shared" si="2"/>
        <v>0</v>
      </c>
      <c r="J26" s="13">
        <f t="shared" si="3"/>
        <v>0</v>
      </c>
      <c r="K26" s="27">
        <f t="shared" si="4"/>
        <v>0</v>
      </c>
      <c r="L26" s="27">
        <f t="shared" si="5"/>
        <v>0</v>
      </c>
      <c r="M26" s="27">
        <f>IF(OR(IFERROR(VLOOKUP(F26,DMM!$D$5:$J$1001,IF('Expiring CAC'!$B$4=DMM!$E$3,2,IF('Expiring CAC'!$B$4=DMM!$G$3,4,IF('Expiring CAC'!$B$4=DMM!$I$3,6,0))),0),0)="SATISFACTORY",IFERROR(VLOOKUP(F26,DMM!$D$5:$J$1001,IF('Expiring CAC'!$B$4=DMM!$E$3,2,IF('Expiring CAC'!$B$4=DMM!$G$3,4,IF('Expiring CAC'!$B$4=DMM!$I$3,6,0))),0),0)="UNEXCUSED_ABSENCE"),"",IFERROR(VLOOKUP(F26,DMM!$D$5:$J$1001,IF('Expiring CAC'!$B$4=DMM!$E$3,2,IF('Expiring CAC'!$B$4=DMM!$G$3,4,IF('Expiring CAC'!$B$4=DMM!$I$3,6,0))),0),0))</f>
        <v>0</v>
      </c>
    </row>
    <row r="27" spans="1:13" ht="13.5" thickBot="1">
      <c r="A27" s="27" t="str">
        <f>IF(G27="","Null",IF(OR(COUNTIF(CACReader!$H$4:$H$989,F27)&gt;0,B27=1),IF(M27="ADT","Present Orders",IF(M27&gt;0,IF(M27="","Present Drilling","Error: "&amp;M27),"Present Drilling")),IF(B27="f","Present Field",IF(OR(B27="e",M27="RIDT",M27="NS_60",M27="NS_OTHER",M27="NS_MOBILIZED",M27="EX_MARRIAGE",M27="EX_OTHER",M27="EX_EMERGENCY"),"Exc Absent",IF(M27&gt;0,IF(M27="","Absent","Orders"),"Absent")))))</f>
        <v>Null</v>
      </c>
      <c r="B27" s="27"/>
      <c r="C27" s="10"/>
      <c r="D27" s="10"/>
      <c r="E27" s="10"/>
      <c r="F27" s="10"/>
      <c r="G27" s="10"/>
      <c r="H27" s="27">
        <f t="shared" si="1"/>
        <v>0</v>
      </c>
      <c r="I27" s="11">
        <f t="shared" si="2"/>
        <v>0</v>
      </c>
      <c r="J27" s="13">
        <f t="shared" si="3"/>
        <v>0</v>
      </c>
      <c r="K27" s="27">
        <f t="shared" si="4"/>
        <v>0</v>
      </c>
      <c r="L27" s="27">
        <f t="shared" si="5"/>
        <v>0</v>
      </c>
      <c r="M27" s="27">
        <f>IF(OR(IFERROR(VLOOKUP(F27,DMM!$D$5:$J$1001,IF('Expiring CAC'!$B$4=DMM!$E$3,2,IF('Expiring CAC'!$B$4=DMM!$G$3,4,IF('Expiring CAC'!$B$4=DMM!$I$3,6,0))),0),0)="SATISFACTORY",IFERROR(VLOOKUP(F27,DMM!$D$5:$J$1001,IF('Expiring CAC'!$B$4=DMM!$E$3,2,IF('Expiring CAC'!$B$4=DMM!$G$3,4,IF('Expiring CAC'!$B$4=DMM!$I$3,6,0))),0),0)="UNEXCUSED_ABSENCE"),"",IFERROR(VLOOKUP(F27,DMM!$D$5:$J$1001,IF('Expiring CAC'!$B$4=DMM!$E$3,2,IF('Expiring CAC'!$B$4=DMM!$G$3,4,IF('Expiring CAC'!$B$4=DMM!$I$3,6,0))),0),0))</f>
        <v>0</v>
      </c>
    </row>
    <row r="28" spans="1:13" ht="13.5" thickBot="1">
      <c r="A28" s="27" t="str">
        <f>IF(G28="","Null",IF(OR(COUNTIF(CACReader!$H$4:$H$989,F28)&gt;0,B28=1),IF(M28="ADT","Present Orders",IF(M28&gt;0,IF(M28="","Present Drilling","Error: "&amp;M28),"Present Drilling")),IF(B28="f","Present Field",IF(OR(B28="e",M28="RIDT",M28="NS_60",M28="NS_OTHER",M28="NS_MOBILIZED",M28="EX_MARRIAGE",M28="EX_OTHER",M28="EX_EMERGENCY"),"Exc Absent",IF(M28&gt;0,IF(M28="","Absent","Orders"),"Absent")))))</f>
        <v>Null</v>
      </c>
      <c r="B28" s="27"/>
      <c r="C28" s="10"/>
      <c r="D28" s="10"/>
      <c r="E28" s="10"/>
      <c r="F28" s="10"/>
      <c r="G28" s="10"/>
      <c r="H28" s="27">
        <f t="shared" si="1"/>
        <v>0</v>
      </c>
      <c r="I28" s="11">
        <f t="shared" si="2"/>
        <v>0</v>
      </c>
      <c r="J28" s="13">
        <f t="shared" si="3"/>
        <v>0</v>
      </c>
      <c r="K28" s="27">
        <f t="shared" si="4"/>
        <v>0</v>
      </c>
      <c r="L28" s="27">
        <f t="shared" si="5"/>
        <v>0</v>
      </c>
      <c r="M28" s="27">
        <f>IF(OR(IFERROR(VLOOKUP(F28,DMM!$D$5:$J$1001,IF('Expiring CAC'!$B$4=DMM!$E$3,2,IF('Expiring CAC'!$B$4=DMM!$G$3,4,IF('Expiring CAC'!$B$4=DMM!$I$3,6,0))),0),0)="SATISFACTORY",IFERROR(VLOOKUP(F28,DMM!$D$5:$J$1001,IF('Expiring CAC'!$B$4=DMM!$E$3,2,IF('Expiring CAC'!$B$4=DMM!$G$3,4,IF('Expiring CAC'!$B$4=DMM!$I$3,6,0))),0),0)="UNEXCUSED_ABSENCE"),"",IFERROR(VLOOKUP(F28,DMM!$D$5:$J$1001,IF('Expiring CAC'!$B$4=DMM!$E$3,2,IF('Expiring CAC'!$B$4=DMM!$G$3,4,IF('Expiring CAC'!$B$4=DMM!$I$3,6,0))),0),0))</f>
        <v>0</v>
      </c>
    </row>
    <row r="29" spans="1:13" ht="13.5" thickBot="1">
      <c r="A29" s="27" t="str">
        <f>IF(G29="","Null",IF(OR(COUNTIF(CACReader!$H$4:$H$989,F29)&gt;0,B29=1),IF(M29="ADT","Present Orders",IF(M29&gt;0,IF(M29="","Present Drilling","Error: "&amp;M29),"Present Drilling")),IF(B29="f","Present Field",IF(OR(B29="e",M29="RIDT",M29="NS_60",M29="NS_OTHER",M29="NS_MOBILIZED",M29="EX_MARRIAGE",M29="EX_OTHER",M29="EX_EMERGENCY"),"Exc Absent",IF(M29&gt;0,IF(M29="","Absent","Orders"),"Absent")))))</f>
        <v>Null</v>
      </c>
      <c r="B29" s="27"/>
      <c r="C29" s="10"/>
      <c r="D29" s="10"/>
      <c r="E29" s="10"/>
      <c r="F29" s="10"/>
      <c r="G29" s="10"/>
      <c r="H29" s="27">
        <f t="shared" si="1"/>
        <v>0</v>
      </c>
      <c r="I29" s="11">
        <f t="shared" si="2"/>
        <v>0</v>
      </c>
      <c r="J29" s="13">
        <f t="shared" si="3"/>
        <v>0</v>
      </c>
      <c r="K29" s="27">
        <f t="shared" si="4"/>
        <v>0</v>
      </c>
      <c r="L29" s="27">
        <f t="shared" si="5"/>
        <v>0</v>
      </c>
      <c r="M29" s="27">
        <f>IF(OR(IFERROR(VLOOKUP(F29,DMM!$D$5:$J$1001,IF('Expiring CAC'!$B$4=DMM!$E$3,2,IF('Expiring CAC'!$B$4=DMM!$G$3,4,IF('Expiring CAC'!$B$4=DMM!$I$3,6,0))),0),0)="SATISFACTORY",IFERROR(VLOOKUP(F29,DMM!$D$5:$J$1001,IF('Expiring CAC'!$B$4=DMM!$E$3,2,IF('Expiring CAC'!$B$4=DMM!$G$3,4,IF('Expiring CAC'!$B$4=DMM!$I$3,6,0))),0),0)="UNEXCUSED_ABSENCE"),"",IFERROR(VLOOKUP(F29,DMM!$D$5:$J$1001,IF('Expiring CAC'!$B$4=DMM!$E$3,2,IF('Expiring CAC'!$B$4=DMM!$G$3,4,IF('Expiring CAC'!$B$4=DMM!$I$3,6,0))),0),0))</f>
        <v>0</v>
      </c>
    </row>
    <row r="30" spans="1:13" ht="13.5" thickBot="1">
      <c r="A30" s="27" t="str">
        <f>IF(G30="","Null",IF(OR(COUNTIF(CACReader!$H$4:$H$989,F30)&gt;0,B30=1),IF(M30="ADT","Present Orders",IF(M30&gt;0,IF(M30="","Present Drilling","Error: "&amp;M30),"Present Drilling")),IF(B30="f","Present Field",IF(OR(B30="e",M30="RIDT",M30="NS_60",M30="NS_OTHER",M30="NS_MOBILIZED",M30="EX_MARRIAGE",M30="EX_OTHER",M30="EX_EMERGENCY"),"Exc Absent",IF(M30&gt;0,IF(M30="","Absent","Orders"),"Absent")))))</f>
        <v>Null</v>
      </c>
      <c r="B30" s="27"/>
      <c r="C30" s="10"/>
      <c r="D30" s="10"/>
      <c r="E30" s="10"/>
      <c r="F30" s="10"/>
      <c r="G30" s="10"/>
      <c r="H30" s="27">
        <f t="shared" si="1"/>
        <v>0</v>
      </c>
      <c r="I30" s="11">
        <f t="shared" si="2"/>
        <v>0</v>
      </c>
      <c r="J30" s="13">
        <f t="shared" si="3"/>
        <v>0</v>
      </c>
      <c r="K30" s="27">
        <f t="shared" si="4"/>
        <v>0</v>
      </c>
      <c r="L30" s="27">
        <f t="shared" si="5"/>
        <v>0</v>
      </c>
      <c r="M30" s="27">
        <f>IF(OR(IFERROR(VLOOKUP(F30,DMM!$D$5:$J$1001,IF('Expiring CAC'!$B$4=DMM!$E$3,2,IF('Expiring CAC'!$B$4=DMM!$G$3,4,IF('Expiring CAC'!$B$4=DMM!$I$3,6,0))),0),0)="SATISFACTORY",IFERROR(VLOOKUP(F30,DMM!$D$5:$J$1001,IF('Expiring CAC'!$B$4=DMM!$E$3,2,IF('Expiring CAC'!$B$4=DMM!$G$3,4,IF('Expiring CAC'!$B$4=DMM!$I$3,6,0))),0),0)="UNEXCUSED_ABSENCE"),"",IFERROR(VLOOKUP(F30,DMM!$D$5:$J$1001,IF('Expiring CAC'!$B$4=DMM!$E$3,2,IF('Expiring CAC'!$B$4=DMM!$G$3,4,IF('Expiring CAC'!$B$4=DMM!$I$3,6,0))),0),0))</f>
        <v>0</v>
      </c>
    </row>
    <row r="31" spans="1:13" ht="13.5" thickBot="1">
      <c r="A31" s="27" t="str">
        <f>IF(G31="","Null",IF(OR(COUNTIF(CACReader!$H$4:$H$989,F31)&gt;0,B31=1),IF(M31="ADT","Present Orders",IF(M31&gt;0,IF(M31="","Present Drilling","Error: "&amp;M31),"Present Drilling")),IF(B31="f","Present Field",IF(OR(B31="e",M31="RIDT",M31="NS_60",M31="NS_OTHER",M31="NS_MOBILIZED",M31="EX_MARRIAGE",M31="EX_OTHER",M31="EX_EMERGENCY"),"Exc Absent",IF(M31&gt;0,IF(M31="","Absent","Orders"),"Absent")))))</f>
        <v>Null</v>
      </c>
      <c r="B31" s="27"/>
      <c r="C31" s="10"/>
      <c r="D31" s="10"/>
      <c r="E31" s="10"/>
      <c r="F31" s="10"/>
      <c r="G31" s="10"/>
      <c r="H31" s="27">
        <f t="shared" si="1"/>
        <v>0</v>
      </c>
      <c r="I31" s="11">
        <f t="shared" si="2"/>
        <v>0</v>
      </c>
      <c r="J31" s="13">
        <f t="shared" si="3"/>
        <v>0</v>
      </c>
      <c r="K31" s="27">
        <f t="shared" si="4"/>
        <v>0</v>
      </c>
      <c r="L31" s="27">
        <f t="shared" si="5"/>
        <v>0</v>
      </c>
      <c r="M31" s="27">
        <f>IF(OR(IFERROR(VLOOKUP(F31,DMM!$D$5:$J$1001,IF('Expiring CAC'!$B$4=DMM!$E$3,2,IF('Expiring CAC'!$B$4=DMM!$G$3,4,IF('Expiring CAC'!$B$4=DMM!$I$3,6,0))),0),0)="SATISFACTORY",IFERROR(VLOOKUP(F31,DMM!$D$5:$J$1001,IF('Expiring CAC'!$B$4=DMM!$E$3,2,IF('Expiring CAC'!$B$4=DMM!$G$3,4,IF('Expiring CAC'!$B$4=DMM!$I$3,6,0))),0),0)="UNEXCUSED_ABSENCE"),"",IFERROR(VLOOKUP(F31,DMM!$D$5:$J$1001,IF('Expiring CAC'!$B$4=DMM!$E$3,2,IF('Expiring CAC'!$B$4=DMM!$G$3,4,IF('Expiring CAC'!$B$4=DMM!$I$3,6,0))),0),0))</f>
        <v>0</v>
      </c>
    </row>
    <row r="32" spans="1:13" ht="13.5" thickBot="1">
      <c r="A32" s="27" t="str">
        <f>IF(G32="","Null",IF(OR(COUNTIF(CACReader!$H$4:$H$989,F32)&gt;0,B32=1),IF(M32="ADT","Present Orders",IF(M32&gt;0,IF(M32="","Present Drilling","Error: "&amp;M32),"Present Drilling")),IF(B32="f","Present Field",IF(OR(B32="e",M32="RIDT",M32="NS_60",M32="NS_OTHER",M32="NS_MOBILIZED",M32="EX_MARRIAGE",M32="EX_OTHER",M32="EX_EMERGENCY"),"Exc Absent",IF(M32&gt;0,IF(M32="","Absent","Orders"),"Absent")))))</f>
        <v>Null</v>
      </c>
      <c r="B32" s="27"/>
      <c r="C32" s="10"/>
      <c r="D32" s="10"/>
      <c r="E32" s="10"/>
      <c r="F32" s="10"/>
      <c r="G32" s="10"/>
      <c r="H32" s="27">
        <f t="shared" si="1"/>
        <v>0</v>
      </c>
      <c r="I32" s="11">
        <f t="shared" si="2"/>
        <v>0</v>
      </c>
      <c r="J32" s="13">
        <f t="shared" si="3"/>
        <v>0</v>
      </c>
      <c r="K32" s="27">
        <f t="shared" si="4"/>
        <v>0</v>
      </c>
      <c r="L32" s="27">
        <f t="shared" si="5"/>
        <v>0</v>
      </c>
      <c r="M32" s="27">
        <f>IF(OR(IFERROR(VLOOKUP(F32,DMM!$D$5:$J$1001,IF('Expiring CAC'!$B$4=DMM!$E$3,2,IF('Expiring CAC'!$B$4=DMM!$G$3,4,IF('Expiring CAC'!$B$4=DMM!$I$3,6,0))),0),0)="SATISFACTORY",IFERROR(VLOOKUP(F32,DMM!$D$5:$J$1001,IF('Expiring CAC'!$B$4=DMM!$E$3,2,IF('Expiring CAC'!$B$4=DMM!$G$3,4,IF('Expiring CAC'!$B$4=DMM!$I$3,6,0))),0),0)="UNEXCUSED_ABSENCE"),"",IFERROR(VLOOKUP(F32,DMM!$D$5:$J$1001,IF('Expiring CAC'!$B$4=DMM!$E$3,2,IF('Expiring CAC'!$B$4=DMM!$G$3,4,IF('Expiring CAC'!$B$4=DMM!$I$3,6,0))),0),0))</f>
        <v>0</v>
      </c>
    </row>
    <row r="33" spans="1:13" ht="13.5" thickBot="1">
      <c r="A33" s="27" t="str">
        <f>IF(G33="","Null",IF(OR(COUNTIF(CACReader!$H$4:$H$989,F33)&gt;0,B33=1),IF(M33="ADT","Present Orders",IF(M33&gt;0,IF(M33="","Present Drilling","Error: "&amp;M33),"Present Drilling")),IF(B33="f","Present Field",IF(OR(B33="e",M33="RIDT",M33="NS_60",M33="NS_OTHER",M33="NS_MOBILIZED",M33="EX_MARRIAGE",M33="EX_OTHER",M33="EX_EMERGENCY"),"Exc Absent",IF(M33&gt;0,IF(M33="","Absent","Orders"),"Absent")))))</f>
        <v>Null</v>
      </c>
      <c r="B33" s="27"/>
      <c r="C33" s="10"/>
      <c r="D33" s="10"/>
      <c r="E33" s="10"/>
      <c r="F33" s="10"/>
      <c r="G33" s="10"/>
      <c r="H33" s="27">
        <f t="shared" si="1"/>
        <v>0</v>
      </c>
      <c r="I33" s="11">
        <f t="shared" si="2"/>
        <v>0</v>
      </c>
      <c r="J33" s="13">
        <f t="shared" si="3"/>
        <v>0</v>
      </c>
      <c r="K33" s="27">
        <f t="shared" si="4"/>
        <v>0</v>
      </c>
      <c r="L33" s="27">
        <f t="shared" si="5"/>
        <v>0</v>
      </c>
      <c r="M33" s="27">
        <f>IF(OR(IFERROR(VLOOKUP(F33,DMM!$D$5:$J$1001,IF('Expiring CAC'!$B$4=DMM!$E$3,2,IF('Expiring CAC'!$B$4=DMM!$G$3,4,IF('Expiring CAC'!$B$4=DMM!$I$3,6,0))),0),0)="SATISFACTORY",IFERROR(VLOOKUP(F33,DMM!$D$5:$J$1001,IF('Expiring CAC'!$B$4=DMM!$E$3,2,IF('Expiring CAC'!$B$4=DMM!$G$3,4,IF('Expiring CAC'!$B$4=DMM!$I$3,6,0))),0),0)="UNEXCUSED_ABSENCE"),"",IFERROR(VLOOKUP(F33,DMM!$D$5:$J$1001,IF('Expiring CAC'!$B$4=DMM!$E$3,2,IF('Expiring CAC'!$B$4=DMM!$G$3,4,IF('Expiring CAC'!$B$4=DMM!$I$3,6,0))),0),0))</f>
        <v>0</v>
      </c>
    </row>
    <row r="34" spans="1:13" ht="13.5" thickBot="1">
      <c r="A34" s="27" t="str">
        <f>IF(G34="","Null",IF(OR(COUNTIF(CACReader!$H$4:$H$989,F34)&gt;0,B34=1),IF(M34="ADT","Present Orders",IF(M34&gt;0,IF(M34="","Present Drilling","Error: "&amp;M34),"Present Drilling")),IF(B34="f","Present Field",IF(OR(B34="e",M34="RIDT",M34="NS_60",M34="NS_OTHER",M34="NS_MOBILIZED",M34="EX_MARRIAGE",M34="EX_OTHER",M34="EX_EMERGENCY"),"Exc Absent",IF(M34&gt;0,IF(M34="","Absent","Orders"),"Absent")))))</f>
        <v>Null</v>
      </c>
      <c r="B34" s="27"/>
      <c r="C34" s="10"/>
      <c r="D34" s="10"/>
      <c r="E34" s="10"/>
      <c r="F34" s="10"/>
      <c r="G34" s="10"/>
      <c r="H34" s="27">
        <f t="shared" si="1"/>
        <v>0</v>
      </c>
      <c r="I34" s="11">
        <f t="shared" si="2"/>
        <v>0</v>
      </c>
      <c r="J34" s="13">
        <f t="shared" si="3"/>
        <v>0</v>
      </c>
      <c r="K34" s="27">
        <f t="shared" si="4"/>
        <v>0</v>
      </c>
      <c r="L34" s="27">
        <f t="shared" si="5"/>
        <v>0</v>
      </c>
      <c r="M34" s="27">
        <f>IF(OR(IFERROR(VLOOKUP(F34,DMM!$D$5:$J$1001,IF('Expiring CAC'!$B$4=DMM!$E$3,2,IF('Expiring CAC'!$B$4=DMM!$G$3,4,IF('Expiring CAC'!$B$4=DMM!$I$3,6,0))),0),0)="SATISFACTORY",IFERROR(VLOOKUP(F34,DMM!$D$5:$J$1001,IF('Expiring CAC'!$B$4=DMM!$E$3,2,IF('Expiring CAC'!$B$4=DMM!$G$3,4,IF('Expiring CAC'!$B$4=DMM!$I$3,6,0))),0),0)="UNEXCUSED_ABSENCE"),"",IFERROR(VLOOKUP(F34,DMM!$D$5:$J$1001,IF('Expiring CAC'!$B$4=DMM!$E$3,2,IF('Expiring CAC'!$B$4=DMM!$G$3,4,IF('Expiring CAC'!$B$4=DMM!$I$3,6,0))),0),0))</f>
        <v>0</v>
      </c>
    </row>
    <row r="35" spans="1:13" ht="13.5" thickBot="1">
      <c r="A35" s="27" t="str">
        <f>IF(G35="","Null",IF(OR(COUNTIF(CACReader!$H$4:$H$989,F35)&gt;0,B35=1),IF(M35="ADT","Present Orders",IF(M35&gt;0,IF(M35="","Present Drilling","Error: "&amp;M35),"Present Drilling")),IF(B35="f","Present Field",IF(OR(B35="e",M35="RIDT",M35="NS_60",M35="NS_OTHER",M35="NS_MOBILIZED",M35="EX_MARRIAGE",M35="EX_OTHER",M35="EX_EMERGENCY"),"Exc Absent",IF(M35&gt;0,IF(M35="","Absent","Orders"),"Absent")))))</f>
        <v>Null</v>
      </c>
      <c r="B35" s="27"/>
      <c r="C35" s="10"/>
      <c r="D35" s="10"/>
      <c r="E35" s="10"/>
      <c r="F35" s="10"/>
      <c r="G35" s="10"/>
      <c r="H35" s="27">
        <f t="shared" si="1"/>
        <v>0</v>
      </c>
      <c r="I35" s="11">
        <f t="shared" si="2"/>
        <v>0</v>
      </c>
      <c r="J35" s="13">
        <f t="shared" si="3"/>
        <v>0</v>
      </c>
      <c r="K35" s="27">
        <f t="shared" si="4"/>
        <v>0</v>
      </c>
      <c r="L35" s="27">
        <f t="shared" si="5"/>
        <v>0</v>
      </c>
      <c r="M35" s="27">
        <f>IF(OR(IFERROR(VLOOKUP(F35,DMM!$D$5:$J$1001,IF('Expiring CAC'!$B$4=DMM!$E$3,2,IF('Expiring CAC'!$B$4=DMM!$G$3,4,IF('Expiring CAC'!$B$4=DMM!$I$3,6,0))),0),0)="SATISFACTORY",IFERROR(VLOOKUP(F35,DMM!$D$5:$J$1001,IF('Expiring CAC'!$B$4=DMM!$E$3,2,IF('Expiring CAC'!$B$4=DMM!$G$3,4,IF('Expiring CAC'!$B$4=DMM!$I$3,6,0))),0),0)="UNEXCUSED_ABSENCE"),"",IFERROR(VLOOKUP(F35,DMM!$D$5:$J$1001,IF('Expiring CAC'!$B$4=DMM!$E$3,2,IF('Expiring CAC'!$B$4=DMM!$G$3,4,IF('Expiring CAC'!$B$4=DMM!$I$3,6,0))),0),0))</f>
        <v>0</v>
      </c>
    </row>
    <row r="36" spans="1:13" ht="13.5" thickBot="1">
      <c r="A36" s="27" t="str">
        <f>IF(G36="","Null",IF(OR(COUNTIF(CACReader!$H$4:$H$989,F36)&gt;0,B36=1),IF(M36="ADT","Present Orders",IF(M36&gt;0,IF(M36="","Present Drilling","Error: "&amp;M36),"Present Drilling")),IF(B36="f","Present Field",IF(OR(B36="e",M36="RIDT",M36="NS_60",M36="NS_OTHER",M36="NS_MOBILIZED",M36="EX_MARRIAGE",M36="EX_OTHER",M36="EX_EMERGENCY"),"Exc Absent",IF(M36&gt;0,IF(M36="","Absent","Orders"),"Absent")))))</f>
        <v>Null</v>
      </c>
      <c r="B36" s="27"/>
      <c r="C36" s="10"/>
      <c r="D36" s="10"/>
      <c r="E36" s="10"/>
      <c r="F36" s="10"/>
      <c r="G36" s="10"/>
      <c r="H36" s="27">
        <f t="shared" si="1"/>
        <v>0</v>
      </c>
      <c r="I36" s="11">
        <f t="shared" si="2"/>
        <v>0</v>
      </c>
      <c r="J36" s="13">
        <f t="shared" si="3"/>
        <v>0</v>
      </c>
      <c r="K36" s="27">
        <f t="shared" si="4"/>
        <v>0</v>
      </c>
      <c r="L36" s="27">
        <f t="shared" si="5"/>
        <v>0</v>
      </c>
      <c r="M36" s="27">
        <f>IF(OR(IFERROR(VLOOKUP(F36,DMM!$D$5:$J$1001,IF('Expiring CAC'!$B$4=DMM!$E$3,2,IF('Expiring CAC'!$B$4=DMM!$G$3,4,IF('Expiring CAC'!$B$4=DMM!$I$3,6,0))),0),0)="SATISFACTORY",IFERROR(VLOOKUP(F36,DMM!$D$5:$J$1001,IF('Expiring CAC'!$B$4=DMM!$E$3,2,IF('Expiring CAC'!$B$4=DMM!$G$3,4,IF('Expiring CAC'!$B$4=DMM!$I$3,6,0))),0),0)="UNEXCUSED_ABSENCE"),"",IFERROR(VLOOKUP(F36,DMM!$D$5:$J$1001,IF('Expiring CAC'!$B$4=DMM!$E$3,2,IF('Expiring CAC'!$B$4=DMM!$G$3,4,IF('Expiring CAC'!$B$4=DMM!$I$3,6,0))),0),0))</f>
        <v>0</v>
      </c>
    </row>
    <row r="37" spans="1:13" ht="13.5" thickBot="1">
      <c r="A37" s="27" t="str">
        <f>IF(G37="","Null",IF(OR(COUNTIF(CACReader!$H$4:$H$989,F37)&gt;0,B37=1),IF(M37="ADT","Present Orders",IF(M37&gt;0,IF(M37="","Present Drilling","Error: "&amp;M37),"Present Drilling")),IF(B37="f","Present Field",IF(OR(B37="e",M37="RIDT",M37="NS_60",M37="NS_OTHER",M37="NS_MOBILIZED",M37="EX_MARRIAGE",M37="EX_OTHER",M37="EX_EMERGENCY"),"Exc Absent",IF(M37&gt;0,IF(M37="","Absent","Orders"),"Absent")))))</f>
        <v>Null</v>
      </c>
      <c r="B37" s="27"/>
      <c r="C37" s="10"/>
      <c r="D37" s="10"/>
      <c r="E37" s="10"/>
      <c r="F37" s="10"/>
      <c r="G37" s="10"/>
      <c r="H37" s="27">
        <f t="shared" si="1"/>
        <v>0</v>
      </c>
      <c r="I37" s="11">
        <f t="shared" si="2"/>
        <v>0</v>
      </c>
      <c r="J37" s="13">
        <f t="shared" si="3"/>
        <v>0</v>
      </c>
      <c r="K37" s="27">
        <f t="shared" si="4"/>
        <v>0</v>
      </c>
      <c r="L37" s="27">
        <f t="shared" si="5"/>
        <v>0</v>
      </c>
      <c r="M37" s="27">
        <f>IF(OR(IFERROR(VLOOKUP(F37,DMM!$D$5:$J$1001,IF('Expiring CAC'!$B$4=DMM!$E$3,2,IF('Expiring CAC'!$B$4=DMM!$G$3,4,IF('Expiring CAC'!$B$4=DMM!$I$3,6,0))),0),0)="SATISFACTORY",IFERROR(VLOOKUP(F37,DMM!$D$5:$J$1001,IF('Expiring CAC'!$B$4=DMM!$E$3,2,IF('Expiring CAC'!$B$4=DMM!$G$3,4,IF('Expiring CAC'!$B$4=DMM!$I$3,6,0))),0),0)="UNEXCUSED_ABSENCE"),"",IFERROR(VLOOKUP(F37,DMM!$D$5:$J$1001,IF('Expiring CAC'!$B$4=DMM!$E$3,2,IF('Expiring CAC'!$B$4=DMM!$G$3,4,IF('Expiring CAC'!$B$4=DMM!$I$3,6,0))),0),0))</f>
        <v>0</v>
      </c>
    </row>
    <row r="38" spans="1:13" ht="13.5" thickBot="1">
      <c r="A38" s="27" t="str">
        <f>IF(G38="","Null",IF(OR(COUNTIF(CACReader!$H$4:$H$989,F38)&gt;0,B38=1),IF(M38="ADT","Present Orders",IF(M38&gt;0,IF(M38="","Present Drilling","Error: "&amp;M38),"Present Drilling")),IF(B38="f","Present Field",IF(OR(B38="e",M38="RIDT",M38="NS_60",M38="NS_OTHER",M38="NS_MOBILIZED",M38="EX_MARRIAGE",M38="EX_OTHER",M38="EX_EMERGENCY"),"Exc Absent",IF(M38&gt;0,IF(M38="","Absent","Orders"),"Absent")))))</f>
        <v>Null</v>
      </c>
      <c r="B38" s="27"/>
      <c r="C38" s="10"/>
      <c r="D38" s="10"/>
      <c r="E38" s="10"/>
      <c r="F38" s="10"/>
      <c r="G38" s="10"/>
      <c r="H38" s="27">
        <f t="shared" si="1"/>
        <v>0</v>
      </c>
      <c r="I38" s="11">
        <f t="shared" si="2"/>
        <v>0</v>
      </c>
      <c r="J38" s="13">
        <f t="shared" si="3"/>
        <v>0</v>
      </c>
      <c r="K38" s="27">
        <f t="shared" si="4"/>
        <v>0</v>
      </c>
      <c r="L38" s="27">
        <f t="shared" si="5"/>
        <v>0</v>
      </c>
      <c r="M38" s="27">
        <f>IF(OR(IFERROR(VLOOKUP(F38,DMM!$D$5:$J$1001,IF('Expiring CAC'!$B$4=DMM!$E$3,2,IF('Expiring CAC'!$B$4=DMM!$G$3,4,IF('Expiring CAC'!$B$4=DMM!$I$3,6,0))),0),0)="SATISFACTORY",IFERROR(VLOOKUP(F38,DMM!$D$5:$J$1001,IF('Expiring CAC'!$B$4=DMM!$E$3,2,IF('Expiring CAC'!$B$4=DMM!$G$3,4,IF('Expiring CAC'!$B$4=DMM!$I$3,6,0))),0),0)="UNEXCUSED_ABSENCE"),"",IFERROR(VLOOKUP(F38,DMM!$D$5:$J$1001,IF('Expiring CAC'!$B$4=DMM!$E$3,2,IF('Expiring CAC'!$B$4=DMM!$G$3,4,IF('Expiring CAC'!$B$4=DMM!$I$3,6,0))),0),0))</f>
        <v>0</v>
      </c>
    </row>
    <row r="39" spans="1:13" ht="13.5" thickBot="1">
      <c r="A39" s="27" t="str">
        <f>IF(G39="","Null",IF(OR(COUNTIF(CACReader!$H$4:$H$989,F39)&gt;0,B39=1),IF(M39="ADT","Present Orders",IF(M39&gt;0,IF(M39="","Present Drilling","Error: "&amp;M39),"Present Drilling")),IF(B39="f","Present Field",IF(OR(B39="e",M39="RIDT",M39="NS_60",M39="NS_OTHER",M39="NS_MOBILIZED",M39="EX_MARRIAGE",M39="EX_OTHER",M39="EX_EMERGENCY"),"Exc Absent",IF(M39&gt;0,IF(M39="","Absent","Orders"),"Absent")))))</f>
        <v>Null</v>
      </c>
      <c r="B39" s="27"/>
      <c r="C39" s="10"/>
      <c r="D39" s="10"/>
      <c r="E39" s="10"/>
      <c r="F39" s="10"/>
      <c r="G39" s="10"/>
      <c r="H39" s="27">
        <f t="shared" si="1"/>
        <v>0</v>
      </c>
      <c r="I39" s="11">
        <f t="shared" si="2"/>
        <v>0</v>
      </c>
      <c r="J39" s="13">
        <f t="shared" si="3"/>
        <v>0</v>
      </c>
      <c r="K39" s="27">
        <f t="shared" si="4"/>
        <v>0</v>
      </c>
      <c r="L39" s="27">
        <f t="shared" si="5"/>
        <v>0</v>
      </c>
      <c r="M39" s="27">
        <f>IF(OR(IFERROR(VLOOKUP(F39,DMM!$D$5:$J$1001,IF('Expiring CAC'!$B$4=DMM!$E$3,2,IF('Expiring CAC'!$B$4=DMM!$G$3,4,IF('Expiring CAC'!$B$4=DMM!$I$3,6,0))),0),0)="SATISFACTORY",IFERROR(VLOOKUP(F39,DMM!$D$5:$J$1001,IF('Expiring CAC'!$B$4=DMM!$E$3,2,IF('Expiring CAC'!$B$4=DMM!$G$3,4,IF('Expiring CAC'!$B$4=DMM!$I$3,6,0))),0),0)="UNEXCUSED_ABSENCE"),"",IFERROR(VLOOKUP(F39,DMM!$D$5:$J$1001,IF('Expiring CAC'!$B$4=DMM!$E$3,2,IF('Expiring CAC'!$B$4=DMM!$G$3,4,IF('Expiring CAC'!$B$4=DMM!$I$3,6,0))),0),0))</f>
        <v>0</v>
      </c>
    </row>
    <row r="40" spans="1:13" ht="13.5" thickBot="1">
      <c r="A40" s="27" t="str">
        <f>IF(G40="","Null",IF(OR(COUNTIF(CACReader!$H$4:$H$989,F40)&gt;0,B40=1),IF(M40="ADT","Present Orders",IF(M40&gt;0,IF(M40="","Present Drilling","Error: "&amp;M40),"Present Drilling")),IF(B40="f","Present Field",IF(OR(B40="e",M40="RIDT",M40="NS_60",M40="NS_OTHER",M40="NS_MOBILIZED",M40="EX_MARRIAGE",M40="EX_OTHER",M40="EX_EMERGENCY"),"Exc Absent",IF(M40&gt;0,IF(M40="","Absent","Orders"),"Absent")))))</f>
        <v>Null</v>
      </c>
      <c r="B40" s="27"/>
      <c r="C40" s="10"/>
      <c r="D40" s="10"/>
      <c r="E40" s="10"/>
      <c r="F40" s="10"/>
      <c r="G40" s="10"/>
      <c r="H40" s="27">
        <f t="shared" si="1"/>
        <v>0</v>
      </c>
      <c r="I40" s="11">
        <f t="shared" si="2"/>
        <v>0</v>
      </c>
      <c r="J40" s="13">
        <f t="shared" si="3"/>
        <v>0</v>
      </c>
      <c r="K40" s="27">
        <f t="shared" si="4"/>
        <v>0</v>
      </c>
      <c r="L40" s="27">
        <f t="shared" si="5"/>
        <v>0</v>
      </c>
      <c r="M40" s="27">
        <f>IF(OR(IFERROR(VLOOKUP(F40,DMM!$D$5:$J$1001,IF('Expiring CAC'!$B$4=DMM!$E$3,2,IF('Expiring CAC'!$B$4=DMM!$G$3,4,IF('Expiring CAC'!$B$4=DMM!$I$3,6,0))),0),0)="SATISFACTORY",IFERROR(VLOOKUP(F40,DMM!$D$5:$J$1001,IF('Expiring CAC'!$B$4=DMM!$E$3,2,IF('Expiring CAC'!$B$4=DMM!$G$3,4,IF('Expiring CAC'!$B$4=DMM!$I$3,6,0))),0),0)="UNEXCUSED_ABSENCE"),"",IFERROR(VLOOKUP(F40,DMM!$D$5:$J$1001,IF('Expiring CAC'!$B$4=DMM!$E$3,2,IF('Expiring CAC'!$B$4=DMM!$G$3,4,IF('Expiring CAC'!$B$4=DMM!$I$3,6,0))),0),0))</f>
        <v>0</v>
      </c>
    </row>
    <row r="41" spans="1:13" ht="13.5" thickBot="1">
      <c r="A41" s="27" t="str">
        <f>IF(G41="","Null",IF(OR(COUNTIF(CACReader!$H$4:$H$989,F41)&gt;0,B41=1),IF(M41="ADT","Present Orders",IF(M41&gt;0,IF(M41="","Present Drilling","Error: "&amp;M41),"Present Drilling")),IF(B41="f","Present Field",IF(OR(B41="e",M41="RIDT",M41="NS_60",M41="NS_OTHER",M41="NS_MOBILIZED",M41="EX_MARRIAGE",M41="EX_OTHER",M41="EX_EMERGENCY"),"Exc Absent",IF(M41&gt;0,IF(M41="","Absent","Orders"),"Absent")))))</f>
        <v>Null</v>
      </c>
      <c r="B41" s="27"/>
      <c r="C41" s="10"/>
      <c r="D41" s="10"/>
      <c r="E41" s="10"/>
      <c r="F41" s="10"/>
      <c r="G41" s="10"/>
      <c r="H41" s="27">
        <f t="shared" si="1"/>
        <v>0</v>
      </c>
      <c r="I41" s="11">
        <f t="shared" si="2"/>
        <v>0</v>
      </c>
      <c r="J41" s="13">
        <f t="shared" si="3"/>
        <v>0</v>
      </c>
      <c r="K41" s="27">
        <f t="shared" si="4"/>
        <v>0</v>
      </c>
      <c r="L41" s="27">
        <f t="shared" si="5"/>
        <v>0</v>
      </c>
      <c r="M41" s="27">
        <f>IF(OR(IFERROR(VLOOKUP(F41,DMM!$D$5:$J$1001,IF('Expiring CAC'!$B$4=DMM!$E$3,2,IF('Expiring CAC'!$B$4=DMM!$G$3,4,IF('Expiring CAC'!$B$4=DMM!$I$3,6,0))),0),0)="SATISFACTORY",IFERROR(VLOOKUP(F41,DMM!$D$5:$J$1001,IF('Expiring CAC'!$B$4=DMM!$E$3,2,IF('Expiring CAC'!$B$4=DMM!$G$3,4,IF('Expiring CAC'!$B$4=DMM!$I$3,6,0))),0),0)="UNEXCUSED_ABSENCE"),"",IFERROR(VLOOKUP(F41,DMM!$D$5:$J$1001,IF('Expiring CAC'!$B$4=DMM!$E$3,2,IF('Expiring CAC'!$B$4=DMM!$G$3,4,IF('Expiring CAC'!$B$4=DMM!$I$3,6,0))),0),0))</f>
        <v>0</v>
      </c>
    </row>
    <row r="42" spans="1:13" ht="13.5" thickBot="1">
      <c r="A42" s="27" t="str">
        <f>IF(G42="","Null",IF(OR(COUNTIF(CACReader!$H$4:$H$989,F42)&gt;0,B42=1),IF(M42="ADT","Present Orders",IF(M42&gt;0,IF(M42="","Present Drilling","Error: "&amp;M42),"Present Drilling")),IF(B42="f","Present Field",IF(OR(B42="e",M42="RIDT",M42="NS_60",M42="NS_OTHER",M42="NS_MOBILIZED",M42="EX_MARRIAGE",M42="EX_OTHER",M42="EX_EMERGENCY"),"Exc Absent",IF(M42&gt;0,IF(M42="","Absent","Orders"),"Absent")))))</f>
        <v>Null</v>
      </c>
      <c r="B42" s="27"/>
      <c r="C42" s="10"/>
      <c r="D42" s="10"/>
      <c r="E42" s="10"/>
      <c r="F42" s="10"/>
      <c r="G42" s="10"/>
      <c r="H42" s="27">
        <f t="shared" si="1"/>
        <v>0</v>
      </c>
      <c r="I42" s="11">
        <f t="shared" si="2"/>
        <v>0</v>
      </c>
      <c r="J42" s="13">
        <f t="shared" si="3"/>
        <v>0</v>
      </c>
      <c r="K42" s="27">
        <f t="shared" si="4"/>
        <v>0</v>
      </c>
      <c r="L42" s="27">
        <f t="shared" si="5"/>
        <v>0</v>
      </c>
      <c r="M42" s="27">
        <f>IF(OR(IFERROR(VLOOKUP(F42,DMM!$D$5:$J$1001,IF('Expiring CAC'!$B$4=DMM!$E$3,2,IF('Expiring CAC'!$B$4=DMM!$G$3,4,IF('Expiring CAC'!$B$4=DMM!$I$3,6,0))),0),0)="SATISFACTORY",IFERROR(VLOOKUP(F42,DMM!$D$5:$J$1001,IF('Expiring CAC'!$B$4=DMM!$E$3,2,IF('Expiring CAC'!$B$4=DMM!$G$3,4,IF('Expiring CAC'!$B$4=DMM!$I$3,6,0))),0),0)="UNEXCUSED_ABSENCE"),"",IFERROR(VLOOKUP(F42,DMM!$D$5:$J$1001,IF('Expiring CAC'!$B$4=DMM!$E$3,2,IF('Expiring CAC'!$B$4=DMM!$G$3,4,IF('Expiring CAC'!$B$4=DMM!$I$3,6,0))),0),0))</f>
        <v>0</v>
      </c>
    </row>
    <row r="43" spans="1:13" ht="13.5" thickBot="1">
      <c r="A43" s="27" t="str">
        <f>IF(G43="","Null",IF(OR(COUNTIF(CACReader!$H$4:$H$989,F43)&gt;0,B43=1),IF(M43="ADT","Present Orders",IF(M43&gt;0,IF(M43="","Present Drilling","Error: "&amp;M43),"Present Drilling")),IF(B43="f","Present Field",IF(OR(B43="e",M43="RIDT",M43="NS_60",M43="NS_OTHER",M43="NS_MOBILIZED",M43="EX_MARRIAGE",M43="EX_OTHER",M43="EX_EMERGENCY"),"Exc Absent",IF(M43&gt;0,IF(M43="","Absent","Orders"),"Absent")))))</f>
        <v>Null</v>
      </c>
      <c r="B43" s="27"/>
      <c r="C43" s="10"/>
      <c r="D43" s="10"/>
      <c r="E43" s="10"/>
      <c r="F43" s="10"/>
      <c r="G43" s="10"/>
      <c r="H43" s="27">
        <f t="shared" si="1"/>
        <v>0</v>
      </c>
      <c r="I43" s="11">
        <f t="shared" si="2"/>
        <v>0</v>
      </c>
      <c r="J43" s="13">
        <f t="shared" si="3"/>
        <v>0</v>
      </c>
      <c r="K43" s="27">
        <f t="shared" si="4"/>
        <v>0</v>
      </c>
      <c r="L43" s="27">
        <f t="shared" si="5"/>
        <v>0</v>
      </c>
      <c r="M43" s="27">
        <f>IF(OR(IFERROR(VLOOKUP(F43,DMM!$D$5:$J$1001,IF('Expiring CAC'!$B$4=DMM!$E$3,2,IF('Expiring CAC'!$B$4=DMM!$G$3,4,IF('Expiring CAC'!$B$4=DMM!$I$3,6,0))),0),0)="SATISFACTORY",IFERROR(VLOOKUP(F43,DMM!$D$5:$J$1001,IF('Expiring CAC'!$B$4=DMM!$E$3,2,IF('Expiring CAC'!$B$4=DMM!$G$3,4,IF('Expiring CAC'!$B$4=DMM!$I$3,6,0))),0),0)="UNEXCUSED_ABSENCE"),"",IFERROR(VLOOKUP(F43,DMM!$D$5:$J$1001,IF('Expiring CAC'!$B$4=DMM!$E$3,2,IF('Expiring CAC'!$B$4=DMM!$G$3,4,IF('Expiring CAC'!$B$4=DMM!$I$3,6,0))),0),0))</f>
        <v>0</v>
      </c>
    </row>
    <row r="44" spans="1:13" ht="13.5" thickBot="1">
      <c r="A44" s="27" t="str">
        <f>IF(G44="","Null",IF(OR(COUNTIF(CACReader!$H$4:$H$989,F44)&gt;0,B44=1),IF(M44="ADT","Present Orders",IF(M44&gt;0,IF(M44="","Present Drilling","Error: "&amp;M44),"Present Drilling")),IF(B44="f","Present Field",IF(OR(B44="e",M44="RIDT",M44="NS_60",M44="NS_OTHER",M44="NS_MOBILIZED",M44="EX_MARRIAGE",M44="EX_OTHER",M44="EX_EMERGENCY"),"Exc Absent",IF(M44&gt;0,IF(M44="","Absent","Orders"),"Absent")))))</f>
        <v>Null</v>
      </c>
      <c r="B44" s="27"/>
      <c r="C44" s="10"/>
      <c r="D44" s="10"/>
      <c r="E44" s="10"/>
      <c r="F44" s="10"/>
      <c r="G44" s="10"/>
      <c r="H44" s="27">
        <f t="shared" si="1"/>
        <v>0</v>
      </c>
      <c r="I44" s="11">
        <f t="shared" si="2"/>
        <v>0</v>
      </c>
      <c r="J44" s="13">
        <f t="shared" si="3"/>
        <v>0</v>
      </c>
      <c r="K44" s="27">
        <f t="shared" si="4"/>
        <v>0</v>
      </c>
      <c r="L44" s="27">
        <f t="shared" si="5"/>
        <v>0</v>
      </c>
      <c r="M44" s="27">
        <f>IF(OR(IFERROR(VLOOKUP(F44,DMM!$D$5:$J$1001,IF('Expiring CAC'!$B$4=DMM!$E$3,2,IF('Expiring CAC'!$B$4=DMM!$G$3,4,IF('Expiring CAC'!$B$4=DMM!$I$3,6,0))),0),0)="SATISFACTORY",IFERROR(VLOOKUP(F44,DMM!$D$5:$J$1001,IF('Expiring CAC'!$B$4=DMM!$E$3,2,IF('Expiring CAC'!$B$4=DMM!$G$3,4,IF('Expiring CAC'!$B$4=DMM!$I$3,6,0))),0),0)="UNEXCUSED_ABSENCE"),"",IFERROR(VLOOKUP(F44,DMM!$D$5:$J$1001,IF('Expiring CAC'!$B$4=DMM!$E$3,2,IF('Expiring CAC'!$B$4=DMM!$G$3,4,IF('Expiring CAC'!$B$4=DMM!$I$3,6,0))),0),0))</f>
        <v>0</v>
      </c>
    </row>
    <row r="45" spans="1:13" ht="13.5" thickBot="1">
      <c r="A45" s="27" t="str">
        <f>IF(G45="","Null",IF(OR(COUNTIF(CACReader!$H$4:$H$989,F45)&gt;0,B45=1),IF(M45="ADT","Present Orders",IF(M45&gt;0,IF(M45="","Present Drilling","Error: "&amp;M45),"Present Drilling")),IF(B45="f","Present Field",IF(OR(B45="e",M45="RIDT",M45="NS_60",M45="NS_OTHER",M45="NS_MOBILIZED",M45="EX_MARRIAGE",M45="EX_OTHER",M45="EX_EMERGENCY"),"Exc Absent",IF(M45&gt;0,IF(M45="","Absent","Orders"),"Absent")))))</f>
        <v>Null</v>
      </c>
      <c r="B45" s="27"/>
      <c r="C45" s="10"/>
      <c r="D45" s="10"/>
      <c r="E45" s="10"/>
      <c r="F45" s="10"/>
      <c r="G45" s="10"/>
      <c r="H45" s="27">
        <f t="shared" si="1"/>
        <v>0</v>
      </c>
      <c r="I45" s="11">
        <f t="shared" si="2"/>
        <v>0</v>
      </c>
      <c r="J45" s="13">
        <f t="shared" si="3"/>
        <v>0</v>
      </c>
      <c r="K45" s="27">
        <f t="shared" si="4"/>
        <v>0</v>
      </c>
      <c r="L45" s="27">
        <f t="shared" si="5"/>
        <v>0</v>
      </c>
      <c r="M45" s="27">
        <f>IF(OR(IFERROR(VLOOKUP(F45,DMM!$D$5:$J$1001,IF('Expiring CAC'!$B$4=DMM!$E$3,2,IF('Expiring CAC'!$B$4=DMM!$G$3,4,IF('Expiring CAC'!$B$4=DMM!$I$3,6,0))),0),0)="SATISFACTORY",IFERROR(VLOOKUP(F45,DMM!$D$5:$J$1001,IF('Expiring CAC'!$B$4=DMM!$E$3,2,IF('Expiring CAC'!$B$4=DMM!$G$3,4,IF('Expiring CAC'!$B$4=DMM!$I$3,6,0))),0),0)="UNEXCUSED_ABSENCE"),"",IFERROR(VLOOKUP(F45,DMM!$D$5:$J$1001,IF('Expiring CAC'!$B$4=DMM!$E$3,2,IF('Expiring CAC'!$B$4=DMM!$G$3,4,IF('Expiring CAC'!$B$4=DMM!$I$3,6,0))),0),0))</f>
        <v>0</v>
      </c>
    </row>
    <row r="46" spans="1:13" ht="13.5" thickBot="1">
      <c r="A46" s="27" t="str">
        <f>IF(G46="","Null",IF(OR(COUNTIF(CACReader!$H$4:$H$989,F46)&gt;0,B46=1),IF(M46="ADT","Present Orders",IF(M46&gt;0,IF(M46="","Present Drilling","Error: "&amp;M46),"Present Drilling")),IF(B46="f","Present Field",IF(OR(B46="e",M46="RIDT",M46="NS_60",M46="NS_OTHER",M46="NS_MOBILIZED",M46="EX_MARRIAGE",M46="EX_OTHER",M46="EX_EMERGENCY"),"Exc Absent",IF(M46&gt;0,IF(M46="","Absent","Orders"),"Absent")))))</f>
        <v>Null</v>
      </c>
      <c r="B46" s="27"/>
      <c r="C46" s="10"/>
      <c r="D46" s="10"/>
      <c r="E46" s="10"/>
      <c r="F46" s="10"/>
      <c r="G46" s="10"/>
      <c r="H46" s="27">
        <f t="shared" si="1"/>
        <v>0</v>
      </c>
      <c r="I46" s="11">
        <f t="shared" si="2"/>
        <v>0</v>
      </c>
      <c r="J46" s="13">
        <f t="shared" si="3"/>
        <v>0</v>
      </c>
      <c r="K46" s="27">
        <f t="shared" si="4"/>
        <v>0</v>
      </c>
      <c r="L46" s="27">
        <f t="shared" si="5"/>
        <v>0</v>
      </c>
      <c r="M46" s="27">
        <f>IF(OR(IFERROR(VLOOKUP(F46,DMM!$D$5:$J$1001,IF('Expiring CAC'!$B$4=DMM!$E$3,2,IF('Expiring CAC'!$B$4=DMM!$G$3,4,IF('Expiring CAC'!$B$4=DMM!$I$3,6,0))),0),0)="SATISFACTORY",IFERROR(VLOOKUP(F46,DMM!$D$5:$J$1001,IF('Expiring CAC'!$B$4=DMM!$E$3,2,IF('Expiring CAC'!$B$4=DMM!$G$3,4,IF('Expiring CAC'!$B$4=DMM!$I$3,6,0))),0),0)="UNEXCUSED_ABSENCE"),"",IFERROR(VLOOKUP(F46,DMM!$D$5:$J$1001,IF('Expiring CAC'!$B$4=DMM!$E$3,2,IF('Expiring CAC'!$B$4=DMM!$G$3,4,IF('Expiring CAC'!$B$4=DMM!$I$3,6,0))),0),0))</f>
        <v>0</v>
      </c>
    </row>
    <row r="47" spans="1:13" ht="13.5" thickBot="1">
      <c r="A47" s="27" t="str">
        <f>IF(G47="","Null",IF(OR(COUNTIF(CACReader!$H$4:$H$989,F47)&gt;0,B47=1),IF(M47="ADT","Present Orders",IF(M47&gt;0,IF(M47="","Present Drilling","Error: "&amp;M47),"Present Drilling")),IF(B47="f","Present Field",IF(OR(B47="e",M47="RIDT",M47="NS_60",M47="NS_OTHER",M47="NS_MOBILIZED",M47="EX_MARRIAGE",M47="EX_OTHER",M47="EX_EMERGENCY"),"Exc Absent",IF(M47&gt;0,IF(M47="","Absent","Orders"),"Absent")))))</f>
        <v>Null</v>
      </c>
      <c r="B47" s="27"/>
      <c r="C47" s="10"/>
      <c r="D47" s="10"/>
      <c r="E47" s="10"/>
      <c r="F47" s="10"/>
      <c r="G47" s="10"/>
      <c r="H47" s="27">
        <f t="shared" si="1"/>
        <v>0</v>
      </c>
      <c r="I47" s="11">
        <f t="shared" si="2"/>
        <v>0</v>
      </c>
      <c r="J47" s="13">
        <f t="shared" si="3"/>
        <v>0</v>
      </c>
      <c r="K47" s="27">
        <f t="shared" si="4"/>
        <v>0</v>
      </c>
      <c r="L47" s="27">
        <f t="shared" si="5"/>
        <v>0</v>
      </c>
      <c r="M47" s="27">
        <f>IF(OR(IFERROR(VLOOKUP(F47,DMM!$D$5:$J$1001,IF('Expiring CAC'!$B$4=DMM!$E$3,2,IF('Expiring CAC'!$B$4=DMM!$G$3,4,IF('Expiring CAC'!$B$4=DMM!$I$3,6,0))),0),0)="SATISFACTORY",IFERROR(VLOOKUP(F47,DMM!$D$5:$J$1001,IF('Expiring CAC'!$B$4=DMM!$E$3,2,IF('Expiring CAC'!$B$4=DMM!$G$3,4,IF('Expiring CAC'!$B$4=DMM!$I$3,6,0))),0),0)="UNEXCUSED_ABSENCE"),"",IFERROR(VLOOKUP(F47,DMM!$D$5:$J$1001,IF('Expiring CAC'!$B$4=DMM!$E$3,2,IF('Expiring CAC'!$B$4=DMM!$G$3,4,IF('Expiring CAC'!$B$4=DMM!$I$3,6,0))),0),0))</f>
        <v>0</v>
      </c>
    </row>
    <row r="48" spans="1:13" ht="13.5" thickBot="1">
      <c r="A48" s="27" t="str">
        <f>IF(G48="","Null",IF(OR(COUNTIF(CACReader!$H$4:$H$989,F48)&gt;0,B48=1),IF(M48="ADT","Present Orders",IF(M48&gt;0,IF(M48="","Present Drilling","Error: "&amp;M48),"Present Drilling")),IF(B48="f","Present Field",IF(OR(B48="e",M48="RIDT",M48="NS_60",M48="NS_OTHER",M48="NS_MOBILIZED",M48="EX_MARRIAGE",M48="EX_OTHER",M48="EX_EMERGENCY"),"Exc Absent",IF(M48&gt;0,IF(M48="","Absent","Orders"),"Absent")))))</f>
        <v>Null</v>
      </c>
      <c r="B48" s="27"/>
      <c r="C48" s="10"/>
      <c r="D48" s="10"/>
      <c r="E48" s="10"/>
      <c r="F48" s="10"/>
      <c r="G48" s="10"/>
      <c r="H48" s="27">
        <f t="shared" si="1"/>
        <v>0</v>
      </c>
      <c r="I48" s="11">
        <f t="shared" si="2"/>
        <v>0</v>
      </c>
      <c r="J48" s="13">
        <f t="shared" si="3"/>
        <v>0</v>
      </c>
      <c r="K48" s="27">
        <f t="shared" si="4"/>
        <v>0</v>
      </c>
      <c r="L48" s="27">
        <f t="shared" si="5"/>
        <v>0</v>
      </c>
      <c r="M48" s="27">
        <f>IF(OR(IFERROR(VLOOKUP(F48,DMM!$D$5:$J$1001,IF('Expiring CAC'!$B$4=DMM!$E$3,2,IF('Expiring CAC'!$B$4=DMM!$G$3,4,IF('Expiring CAC'!$B$4=DMM!$I$3,6,0))),0),0)="SATISFACTORY",IFERROR(VLOOKUP(F48,DMM!$D$5:$J$1001,IF('Expiring CAC'!$B$4=DMM!$E$3,2,IF('Expiring CAC'!$B$4=DMM!$G$3,4,IF('Expiring CAC'!$B$4=DMM!$I$3,6,0))),0),0)="UNEXCUSED_ABSENCE"),"",IFERROR(VLOOKUP(F48,DMM!$D$5:$J$1001,IF('Expiring CAC'!$B$4=DMM!$E$3,2,IF('Expiring CAC'!$B$4=DMM!$G$3,4,IF('Expiring CAC'!$B$4=DMM!$I$3,6,0))),0),0))</f>
        <v>0</v>
      </c>
    </row>
    <row r="49" spans="1:13" ht="13.5" thickBot="1">
      <c r="A49" s="27" t="str">
        <f>IF(G49="","Null",IF(OR(COUNTIF(CACReader!$H$4:$H$989,F49)&gt;0,B49=1),IF(M49="ADT","Present Orders",IF(M49&gt;0,IF(M49="","Present Drilling","Error: "&amp;M49),"Present Drilling")),IF(B49="f","Present Field",IF(OR(B49="e",M49="RIDT",M49="NS_60",M49="NS_OTHER",M49="NS_MOBILIZED",M49="EX_MARRIAGE",M49="EX_OTHER",M49="EX_EMERGENCY"),"Exc Absent",IF(M49&gt;0,IF(M49="","Absent","Orders"),"Absent")))))</f>
        <v>Null</v>
      </c>
      <c r="B49" s="27"/>
      <c r="C49" s="10"/>
      <c r="D49" s="10"/>
      <c r="E49" s="10"/>
      <c r="F49" s="10"/>
      <c r="G49" s="10"/>
      <c r="H49" s="27">
        <f t="shared" si="1"/>
        <v>0</v>
      </c>
      <c r="I49" s="11">
        <f t="shared" si="2"/>
        <v>0</v>
      </c>
      <c r="J49" s="13">
        <f t="shared" si="3"/>
        <v>0</v>
      </c>
      <c r="K49" s="27">
        <f t="shared" si="4"/>
        <v>0</v>
      </c>
      <c r="L49" s="27">
        <f t="shared" si="5"/>
        <v>0</v>
      </c>
      <c r="M49" s="27">
        <f>IF(OR(IFERROR(VLOOKUP(F49,DMM!$D$5:$J$1001,IF('Expiring CAC'!$B$4=DMM!$E$3,2,IF('Expiring CAC'!$B$4=DMM!$G$3,4,IF('Expiring CAC'!$B$4=DMM!$I$3,6,0))),0),0)="SATISFACTORY",IFERROR(VLOOKUP(F49,DMM!$D$5:$J$1001,IF('Expiring CAC'!$B$4=DMM!$E$3,2,IF('Expiring CAC'!$B$4=DMM!$G$3,4,IF('Expiring CAC'!$B$4=DMM!$I$3,6,0))),0),0)="UNEXCUSED_ABSENCE"),"",IFERROR(VLOOKUP(F49,DMM!$D$5:$J$1001,IF('Expiring CAC'!$B$4=DMM!$E$3,2,IF('Expiring CAC'!$B$4=DMM!$G$3,4,IF('Expiring CAC'!$B$4=DMM!$I$3,6,0))),0),0))</f>
        <v>0</v>
      </c>
    </row>
    <row r="50" spans="1:13" ht="13.5" thickBot="1">
      <c r="A50" s="27" t="str">
        <f>IF(G50="","Null",IF(OR(COUNTIF(CACReader!$H$4:$H$989,F50)&gt;0,B50=1),IF(M50="ADT","Present Orders",IF(M50&gt;0,IF(M50="","Present Drilling","Error: "&amp;M50),"Present Drilling")),IF(B50="f","Present Field",IF(OR(B50="e",M50="RIDT",M50="NS_60",M50="NS_OTHER",M50="NS_MOBILIZED",M50="EX_MARRIAGE",M50="EX_OTHER",M50="EX_EMERGENCY"),"Exc Absent",IF(M50&gt;0,IF(M50="","Absent","Orders"),"Absent")))))</f>
        <v>Null</v>
      </c>
      <c r="B50" s="27"/>
      <c r="C50" s="10"/>
      <c r="D50" s="10"/>
      <c r="E50" s="10"/>
      <c r="F50" s="10"/>
      <c r="G50" s="10"/>
      <c r="H50" s="27">
        <f t="shared" si="1"/>
        <v>0</v>
      </c>
      <c r="I50" s="11">
        <f t="shared" si="2"/>
        <v>0</v>
      </c>
      <c r="J50" s="13">
        <f t="shared" si="3"/>
        <v>0</v>
      </c>
      <c r="K50" s="27">
        <f t="shared" si="4"/>
        <v>0</v>
      </c>
      <c r="L50" s="27">
        <f t="shared" si="5"/>
        <v>0</v>
      </c>
      <c r="M50" s="27">
        <f>IF(OR(IFERROR(VLOOKUP(F50,DMM!$D$5:$J$1001,IF('Expiring CAC'!$B$4=DMM!$E$3,2,IF('Expiring CAC'!$B$4=DMM!$G$3,4,IF('Expiring CAC'!$B$4=DMM!$I$3,6,0))),0),0)="SATISFACTORY",IFERROR(VLOOKUP(F50,DMM!$D$5:$J$1001,IF('Expiring CAC'!$B$4=DMM!$E$3,2,IF('Expiring CAC'!$B$4=DMM!$G$3,4,IF('Expiring CAC'!$B$4=DMM!$I$3,6,0))),0),0)="UNEXCUSED_ABSENCE"),"",IFERROR(VLOOKUP(F50,DMM!$D$5:$J$1001,IF('Expiring CAC'!$B$4=DMM!$E$3,2,IF('Expiring CAC'!$B$4=DMM!$G$3,4,IF('Expiring CAC'!$B$4=DMM!$I$3,6,0))),0),0))</f>
        <v>0</v>
      </c>
    </row>
    <row r="51" spans="1:13" ht="13.5" thickBot="1">
      <c r="A51" s="27" t="str">
        <f>IF(G51="","Null",IF(OR(COUNTIF(CACReader!$H$4:$H$989,F51)&gt;0,B51=1),IF(M51="ADT","Present Orders",IF(M51&gt;0,IF(M51="","Present Drilling","Error: "&amp;M51),"Present Drilling")),IF(B51="f","Present Field",IF(OR(B51="e",M51="RIDT",M51="NS_60",M51="NS_OTHER",M51="NS_MOBILIZED",M51="EX_MARRIAGE",M51="EX_OTHER",M51="EX_EMERGENCY"),"Exc Absent",IF(M51&gt;0,IF(M51="","Absent","Orders"),"Absent")))))</f>
        <v>Null</v>
      </c>
      <c r="B51" s="27"/>
      <c r="C51" s="10"/>
      <c r="D51" s="10"/>
      <c r="E51" s="10"/>
      <c r="F51" s="10"/>
      <c r="G51" s="10"/>
      <c r="H51" s="27">
        <f t="shared" si="1"/>
        <v>0</v>
      </c>
      <c r="I51" s="11">
        <f t="shared" si="2"/>
        <v>0</v>
      </c>
      <c r="J51" s="13">
        <f t="shared" si="3"/>
        <v>0</v>
      </c>
      <c r="K51" s="27">
        <f t="shared" si="4"/>
        <v>0</v>
      </c>
      <c r="L51" s="27">
        <f t="shared" si="5"/>
        <v>0</v>
      </c>
      <c r="M51" s="27">
        <f>IF(OR(IFERROR(VLOOKUP(F51,DMM!$D$5:$J$1001,IF('Expiring CAC'!$B$4=DMM!$E$3,2,IF('Expiring CAC'!$B$4=DMM!$G$3,4,IF('Expiring CAC'!$B$4=DMM!$I$3,6,0))),0),0)="SATISFACTORY",IFERROR(VLOOKUP(F51,DMM!$D$5:$J$1001,IF('Expiring CAC'!$B$4=DMM!$E$3,2,IF('Expiring CAC'!$B$4=DMM!$G$3,4,IF('Expiring CAC'!$B$4=DMM!$I$3,6,0))),0),0)="UNEXCUSED_ABSENCE"),"",IFERROR(VLOOKUP(F51,DMM!$D$5:$J$1001,IF('Expiring CAC'!$B$4=DMM!$E$3,2,IF('Expiring CAC'!$B$4=DMM!$G$3,4,IF('Expiring CAC'!$B$4=DMM!$I$3,6,0))),0),0))</f>
        <v>0</v>
      </c>
    </row>
    <row r="52" spans="1:13" ht="13.5" thickBot="1">
      <c r="A52" s="27" t="str">
        <f>IF(G52="","Null",IF(OR(COUNTIF(CACReader!$H$4:$H$989,F52)&gt;0,B52=1),IF(M52="ADT","Present Orders",IF(M52&gt;0,IF(M52="","Present Drilling","Error: "&amp;M52),"Present Drilling")),IF(B52="f","Present Field",IF(OR(B52="e",M52="RIDT",M52="NS_60",M52="NS_OTHER",M52="NS_MOBILIZED",M52="EX_MARRIAGE",M52="EX_OTHER",M52="EX_EMERGENCY"),"Exc Absent",IF(M52&gt;0,IF(M52="","Absent","Orders"),"Absent")))))</f>
        <v>Null</v>
      </c>
      <c r="B52" s="27"/>
      <c r="C52" s="10"/>
      <c r="D52" s="10"/>
      <c r="E52" s="10"/>
      <c r="F52" s="10"/>
      <c r="G52" s="10"/>
      <c r="H52" s="27">
        <f t="shared" si="1"/>
        <v>0</v>
      </c>
      <c r="I52" s="11">
        <f t="shared" si="2"/>
        <v>0</v>
      </c>
      <c r="J52" s="13">
        <f t="shared" si="3"/>
        <v>0</v>
      </c>
      <c r="K52" s="27">
        <f t="shared" si="4"/>
        <v>0</v>
      </c>
      <c r="L52" s="27">
        <f t="shared" si="5"/>
        <v>0</v>
      </c>
      <c r="M52" s="27">
        <f>IF(OR(IFERROR(VLOOKUP(F52,DMM!$D$5:$J$1001,IF('Expiring CAC'!$B$4=DMM!$E$3,2,IF('Expiring CAC'!$B$4=DMM!$G$3,4,IF('Expiring CAC'!$B$4=DMM!$I$3,6,0))),0),0)="SATISFACTORY",IFERROR(VLOOKUP(F52,DMM!$D$5:$J$1001,IF('Expiring CAC'!$B$4=DMM!$E$3,2,IF('Expiring CAC'!$B$4=DMM!$G$3,4,IF('Expiring CAC'!$B$4=DMM!$I$3,6,0))),0),0)="UNEXCUSED_ABSENCE"),"",IFERROR(VLOOKUP(F52,DMM!$D$5:$J$1001,IF('Expiring CAC'!$B$4=DMM!$E$3,2,IF('Expiring CAC'!$B$4=DMM!$G$3,4,IF('Expiring CAC'!$B$4=DMM!$I$3,6,0))),0),0))</f>
        <v>0</v>
      </c>
    </row>
    <row r="53" spans="1:13" ht="13.5" thickBot="1">
      <c r="A53" s="27" t="str">
        <f>IF(G53="","Null",IF(OR(COUNTIF(CACReader!$H$4:$H$989,F53)&gt;0,B53=1),IF(M53="ADT","Present Orders",IF(M53&gt;0,IF(M53="","Present Drilling","Error: "&amp;M53),"Present Drilling")),IF(B53="f","Present Field",IF(OR(B53="e",M53="RIDT",M53="NS_60",M53="NS_OTHER",M53="NS_MOBILIZED",M53="EX_MARRIAGE",M53="EX_OTHER",M53="EX_EMERGENCY"),"Exc Absent",IF(M53&gt;0,IF(M53="","Absent","Orders"),"Absent")))))</f>
        <v>Null</v>
      </c>
      <c r="B53" s="27"/>
      <c r="C53" s="10"/>
      <c r="D53" s="10"/>
      <c r="E53" s="10"/>
      <c r="F53" s="10"/>
      <c r="G53" s="10"/>
      <c r="H53" s="27">
        <f t="shared" si="1"/>
        <v>0</v>
      </c>
      <c r="I53" s="11">
        <f t="shared" si="2"/>
        <v>0</v>
      </c>
      <c r="J53" s="13">
        <f t="shared" si="3"/>
        <v>0</v>
      </c>
      <c r="K53" s="27">
        <f t="shared" si="4"/>
        <v>0</v>
      </c>
      <c r="L53" s="27">
        <f t="shared" si="5"/>
        <v>0</v>
      </c>
      <c r="M53" s="27">
        <f>IF(OR(IFERROR(VLOOKUP(F53,DMM!$D$5:$J$1001,IF('Expiring CAC'!$B$4=DMM!$E$3,2,IF('Expiring CAC'!$B$4=DMM!$G$3,4,IF('Expiring CAC'!$B$4=DMM!$I$3,6,0))),0),0)="SATISFACTORY",IFERROR(VLOOKUP(F53,DMM!$D$5:$J$1001,IF('Expiring CAC'!$B$4=DMM!$E$3,2,IF('Expiring CAC'!$B$4=DMM!$G$3,4,IF('Expiring CAC'!$B$4=DMM!$I$3,6,0))),0),0)="UNEXCUSED_ABSENCE"),"",IFERROR(VLOOKUP(F53,DMM!$D$5:$J$1001,IF('Expiring CAC'!$B$4=DMM!$E$3,2,IF('Expiring CAC'!$B$4=DMM!$G$3,4,IF('Expiring CAC'!$B$4=DMM!$I$3,6,0))),0),0))</f>
        <v>0</v>
      </c>
    </row>
    <row r="54" spans="1:13" ht="13.5" thickBot="1">
      <c r="A54" s="27" t="str">
        <f>IF(G54="","Null",IF(OR(COUNTIF(CACReader!$H$4:$H$989,F54)&gt;0,B54=1),IF(M54="ADT","Present Orders",IF(M54&gt;0,IF(M54="","Present Drilling","Error: "&amp;M54),"Present Drilling")),IF(B54="f","Present Field",IF(OR(B54="e",M54="RIDT",M54="NS_60",M54="NS_OTHER",M54="NS_MOBILIZED",M54="EX_MARRIAGE",M54="EX_OTHER",M54="EX_EMERGENCY"),"Exc Absent",IF(M54&gt;0,IF(M54="","Absent","Orders"),"Absent")))))</f>
        <v>Null</v>
      </c>
      <c r="B54" s="27"/>
      <c r="C54" s="10"/>
      <c r="D54" s="10"/>
      <c r="E54" s="10"/>
      <c r="F54" s="10"/>
      <c r="G54" s="10"/>
      <c r="H54" s="27">
        <f t="shared" si="1"/>
        <v>0</v>
      </c>
      <c r="I54" s="11">
        <f t="shared" si="2"/>
        <v>0</v>
      </c>
      <c r="J54" s="13">
        <f t="shared" si="3"/>
        <v>0</v>
      </c>
      <c r="K54" s="27">
        <f t="shared" si="4"/>
        <v>0</v>
      </c>
      <c r="L54" s="27">
        <f t="shared" si="5"/>
        <v>0</v>
      </c>
      <c r="M54" s="27">
        <f>IF(OR(IFERROR(VLOOKUP(F54,DMM!$D$5:$J$1001,IF('Expiring CAC'!$B$4=DMM!$E$3,2,IF('Expiring CAC'!$B$4=DMM!$G$3,4,IF('Expiring CAC'!$B$4=DMM!$I$3,6,0))),0),0)="SATISFACTORY",IFERROR(VLOOKUP(F54,DMM!$D$5:$J$1001,IF('Expiring CAC'!$B$4=DMM!$E$3,2,IF('Expiring CAC'!$B$4=DMM!$G$3,4,IF('Expiring CAC'!$B$4=DMM!$I$3,6,0))),0),0)="UNEXCUSED_ABSENCE"),"",IFERROR(VLOOKUP(F54,DMM!$D$5:$J$1001,IF('Expiring CAC'!$B$4=DMM!$E$3,2,IF('Expiring CAC'!$B$4=DMM!$G$3,4,IF('Expiring CAC'!$B$4=DMM!$I$3,6,0))),0),0))</f>
        <v>0</v>
      </c>
    </row>
    <row r="55" spans="1:13" ht="13.5" thickBot="1">
      <c r="A55" s="27" t="str">
        <f>IF(G55="","Null",IF(OR(COUNTIF(CACReader!$H$4:$H$989,F55)&gt;0,B55=1),IF(M55="ADT","Present Orders",IF(M55&gt;0,IF(M55="","Present Drilling","Error: "&amp;M55),"Present Drilling")),IF(B55="f","Present Field",IF(OR(B55="e",M55="RIDT",M55="NS_60",M55="NS_OTHER",M55="NS_MOBILIZED",M55="EX_MARRIAGE",M55="EX_OTHER",M55="EX_EMERGENCY"),"Exc Absent",IF(M55&gt;0,IF(M55="","Absent","Orders"),"Absent")))))</f>
        <v>Null</v>
      </c>
      <c r="B55" s="27"/>
      <c r="C55" s="10"/>
      <c r="D55" s="10"/>
      <c r="E55" s="10"/>
      <c r="F55" s="10"/>
      <c r="G55" s="10"/>
      <c r="H55" s="27">
        <f t="shared" si="1"/>
        <v>0</v>
      </c>
      <c r="I55" s="11">
        <f t="shared" si="2"/>
        <v>0</v>
      </c>
      <c r="J55" s="13">
        <f t="shared" si="3"/>
        <v>0</v>
      </c>
      <c r="K55" s="27">
        <f t="shared" si="4"/>
        <v>0</v>
      </c>
      <c r="L55" s="27">
        <f t="shared" si="5"/>
        <v>0</v>
      </c>
      <c r="M55" s="27">
        <f>IF(OR(IFERROR(VLOOKUP(F55,DMM!$D$5:$J$1001,IF('Expiring CAC'!$B$4=DMM!$E$3,2,IF('Expiring CAC'!$B$4=DMM!$G$3,4,IF('Expiring CAC'!$B$4=DMM!$I$3,6,0))),0),0)="SATISFACTORY",IFERROR(VLOOKUP(F55,DMM!$D$5:$J$1001,IF('Expiring CAC'!$B$4=DMM!$E$3,2,IF('Expiring CAC'!$B$4=DMM!$G$3,4,IF('Expiring CAC'!$B$4=DMM!$I$3,6,0))),0),0)="UNEXCUSED_ABSENCE"),"",IFERROR(VLOOKUP(F55,DMM!$D$5:$J$1001,IF('Expiring CAC'!$B$4=DMM!$E$3,2,IF('Expiring CAC'!$B$4=DMM!$G$3,4,IF('Expiring CAC'!$B$4=DMM!$I$3,6,0))),0),0))</f>
        <v>0</v>
      </c>
    </row>
    <row r="56" spans="1:13" ht="13.5" thickBot="1">
      <c r="A56" s="27" t="str">
        <f>IF(G56="","Null",IF(OR(COUNTIF(CACReader!$H$4:$H$989,F56)&gt;0,B56=1),IF(M56="ADT","Present Orders",IF(M56&gt;0,IF(M56="","Present Drilling","Error: "&amp;M56),"Present Drilling")),IF(B56="f","Present Field",IF(OR(B56="e",M56="RIDT",M56="NS_60",M56="NS_OTHER",M56="NS_MOBILIZED",M56="EX_MARRIAGE",M56="EX_OTHER",M56="EX_EMERGENCY"),"Exc Absent",IF(M56&gt;0,IF(M56="","Absent","Orders"),"Absent")))))</f>
        <v>Null</v>
      </c>
      <c r="B56" s="27"/>
      <c r="C56" s="10"/>
      <c r="D56" s="10"/>
      <c r="E56" s="10"/>
      <c r="F56" s="10"/>
      <c r="G56" s="10"/>
      <c r="H56" s="27">
        <f t="shared" si="1"/>
        <v>0</v>
      </c>
      <c r="I56" s="11">
        <f t="shared" si="2"/>
        <v>0</v>
      </c>
      <c r="J56" s="13">
        <f t="shared" si="3"/>
        <v>0</v>
      </c>
      <c r="K56" s="27">
        <f t="shared" si="4"/>
        <v>0</v>
      </c>
      <c r="L56" s="27">
        <f t="shared" si="5"/>
        <v>0</v>
      </c>
      <c r="M56" s="27">
        <f>IF(OR(IFERROR(VLOOKUP(F56,DMM!$D$5:$J$1001,IF('Expiring CAC'!$B$4=DMM!$E$3,2,IF('Expiring CAC'!$B$4=DMM!$G$3,4,IF('Expiring CAC'!$B$4=DMM!$I$3,6,0))),0),0)="SATISFACTORY",IFERROR(VLOOKUP(F56,DMM!$D$5:$J$1001,IF('Expiring CAC'!$B$4=DMM!$E$3,2,IF('Expiring CAC'!$B$4=DMM!$G$3,4,IF('Expiring CAC'!$B$4=DMM!$I$3,6,0))),0),0)="UNEXCUSED_ABSENCE"),"",IFERROR(VLOOKUP(F56,DMM!$D$5:$J$1001,IF('Expiring CAC'!$B$4=DMM!$E$3,2,IF('Expiring CAC'!$B$4=DMM!$G$3,4,IF('Expiring CAC'!$B$4=DMM!$I$3,6,0))),0),0))</f>
        <v>0</v>
      </c>
    </row>
    <row r="57" spans="1:13" ht="13.5" thickBot="1">
      <c r="A57" s="27" t="str">
        <f>IF(G57="","Null",IF(OR(COUNTIF(CACReader!$H$4:$H$989,F57)&gt;0,B57=1),IF(M57="ADT","Present Orders",IF(M57&gt;0,IF(M57="","Present Drilling","Error: "&amp;M57),"Present Drilling")),IF(B57="f","Present Field",IF(OR(B57="e",M57="RIDT",M57="NS_60",M57="NS_OTHER",M57="NS_MOBILIZED",M57="EX_MARRIAGE",M57="EX_OTHER",M57="EX_EMERGENCY"),"Exc Absent",IF(M57&gt;0,IF(M57="","Absent","Orders"),"Absent")))))</f>
        <v>Null</v>
      </c>
      <c r="B57" s="27"/>
      <c r="C57" s="10"/>
      <c r="D57" s="10"/>
      <c r="E57" s="10"/>
      <c r="F57" s="10"/>
      <c r="G57" s="10"/>
      <c r="H57" s="27">
        <f t="shared" si="1"/>
        <v>0</v>
      </c>
      <c r="I57" s="11">
        <f t="shared" si="2"/>
        <v>0</v>
      </c>
      <c r="J57" s="13">
        <f t="shared" si="3"/>
        <v>0</v>
      </c>
      <c r="K57" s="27">
        <f t="shared" si="4"/>
        <v>0</v>
      </c>
      <c r="L57" s="27">
        <f t="shared" si="5"/>
        <v>0</v>
      </c>
      <c r="M57" s="27">
        <f>IF(OR(IFERROR(VLOOKUP(F57,DMM!$D$5:$J$1001,IF('Expiring CAC'!$B$4=DMM!$E$3,2,IF('Expiring CAC'!$B$4=DMM!$G$3,4,IF('Expiring CAC'!$B$4=DMM!$I$3,6,0))),0),0)="SATISFACTORY",IFERROR(VLOOKUP(F57,DMM!$D$5:$J$1001,IF('Expiring CAC'!$B$4=DMM!$E$3,2,IF('Expiring CAC'!$B$4=DMM!$G$3,4,IF('Expiring CAC'!$B$4=DMM!$I$3,6,0))),0),0)="UNEXCUSED_ABSENCE"),"",IFERROR(VLOOKUP(F57,DMM!$D$5:$J$1001,IF('Expiring CAC'!$B$4=DMM!$E$3,2,IF('Expiring CAC'!$B$4=DMM!$G$3,4,IF('Expiring CAC'!$B$4=DMM!$I$3,6,0))),0),0))</f>
        <v>0</v>
      </c>
    </row>
    <row r="58" spans="1:13" ht="13.5" thickBot="1">
      <c r="A58" s="27" t="str">
        <f>IF(G58="","Null",IF(OR(COUNTIF(CACReader!$H$4:$H$989,F58)&gt;0,B58=1),IF(M58="ADT","Present Orders",IF(M58&gt;0,IF(M58="","Present Drilling","Error: "&amp;M58),"Present Drilling")),IF(B58="f","Present Field",IF(OR(B58="e",M58="RIDT",M58="NS_60",M58="NS_OTHER",M58="NS_MOBILIZED",M58="EX_MARRIAGE",M58="EX_OTHER",M58="EX_EMERGENCY"),"Exc Absent",IF(M58&gt;0,IF(M58="","Absent","Orders"),"Absent")))))</f>
        <v>Null</v>
      </c>
      <c r="B58" s="27"/>
      <c r="C58" s="10"/>
      <c r="D58" s="10"/>
      <c r="E58" s="10"/>
      <c r="F58" s="10"/>
      <c r="G58" s="10"/>
      <c r="H58" s="27">
        <f t="shared" si="1"/>
        <v>0</v>
      </c>
      <c r="I58" s="11">
        <f t="shared" si="2"/>
        <v>0</v>
      </c>
      <c r="J58" s="13">
        <f t="shared" si="3"/>
        <v>0</v>
      </c>
      <c r="K58" s="27">
        <f t="shared" si="4"/>
        <v>0</v>
      </c>
      <c r="L58" s="27">
        <f t="shared" si="5"/>
        <v>0</v>
      </c>
      <c r="M58" s="27">
        <f>IF(OR(IFERROR(VLOOKUP(F58,DMM!$D$5:$J$1001,IF('Expiring CAC'!$B$4=DMM!$E$3,2,IF('Expiring CAC'!$B$4=DMM!$G$3,4,IF('Expiring CAC'!$B$4=DMM!$I$3,6,0))),0),0)="SATISFACTORY",IFERROR(VLOOKUP(F58,DMM!$D$5:$J$1001,IF('Expiring CAC'!$B$4=DMM!$E$3,2,IF('Expiring CAC'!$B$4=DMM!$G$3,4,IF('Expiring CAC'!$B$4=DMM!$I$3,6,0))),0),0)="UNEXCUSED_ABSENCE"),"",IFERROR(VLOOKUP(F58,DMM!$D$5:$J$1001,IF('Expiring CAC'!$B$4=DMM!$E$3,2,IF('Expiring CAC'!$B$4=DMM!$G$3,4,IF('Expiring CAC'!$B$4=DMM!$I$3,6,0))),0),0))</f>
        <v>0</v>
      </c>
    </row>
    <row r="59" spans="1:13" ht="13.5" thickBot="1">
      <c r="A59" s="27" t="str">
        <f>IF(G59="","Null",IF(OR(COUNTIF(CACReader!$H$4:$H$989,F59)&gt;0,B59=1),IF(M59="ADT","Present Orders",IF(M59&gt;0,IF(M59="","Present Drilling","Error: "&amp;M59),"Present Drilling")),IF(B59="f","Present Field",IF(OR(B59="e",M59="RIDT",M59="NS_60",M59="NS_OTHER",M59="NS_MOBILIZED",M59="EX_MARRIAGE",M59="EX_OTHER",M59="EX_EMERGENCY"),"Exc Absent",IF(M59&gt;0,IF(M59="","Absent","Orders"),"Absent")))))</f>
        <v>Null</v>
      </c>
      <c r="B59" s="27"/>
      <c r="C59" s="10"/>
      <c r="D59" s="10"/>
      <c r="E59" s="10"/>
      <c r="F59" s="10"/>
      <c r="G59" s="10"/>
      <c r="H59" s="27">
        <f t="shared" si="1"/>
        <v>0</v>
      </c>
      <c r="I59" s="11">
        <f t="shared" si="2"/>
        <v>0</v>
      </c>
      <c r="J59" s="13">
        <f t="shared" si="3"/>
        <v>0</v>
      </c>
      <c r="K59" s="27">
        <f t="shared" si="4"/>
        <v>0</v>
      </c>
      <c r="L59" s="27">
        <f t="shared" si="5"/>
        <v>0</v>
      </c>
      <c r="M59" s="27">
        <f>IF(OR(IFERROR(VLOOKUP(F59,DMM!$D$5:$J$1001,IF('Expiring CAC'!$B$4=DMM!$E$3,2,IF('Expiring CAC'!$B$4=DMM!$G$3,4,IF('Expiring CAC'!$B$4=DMM!$I$3,6,0))),0),0)="SATISFACTORY",IFERROR(VLOOKUP(F59,DMM!$D$5:$J$1001,IF('Expiring CAC'!$B$4=DMM!$E$3,2,IF('Expiring CAC'!$B$4=DMM!$G$3,4,IF('Expiring CAC'!$B$4=DMM!$I$3,6,0))),0),0)="UNEXCUSED_ABSENCE"),"",IFERROR(VLOOKUP(F59,DMM!$D$5:$J$1001,IF('Expiring CAC'!$B$4=DMM!$E$3,2,IF('Expiring CAC'!$B$4=DMM!$G$3,4,IF('Expiring CAC'!$B$4=DMM!$I$3,6,0))),0),0))</f>
        <v>0</v>
      </c>
    </row>
    <row r="60" spans="1:13" ht="13.5" thickBot="1">
      <c r="A60" s="27" t="str">
        <f>IF(G60="","Null",IF(OR(COUNTIF(CACReader!$H$4:$H$989,F60)&gt;0,B60=1),IF(M60="ADT","Present Orders",IF(M60&gt;0,IF(M60="","Present Drilling","Error: "&amp;M60),"Present Drilling")),IF(B60="f","Present Field",IF(OR(B60="e",M60="RIDT",M60="NS_60",M60="NS_OTHER",M60="NS_MOBILIZED",M60="EX_MARRIAGE",M60="EX_OTHER",M60="EX_EMERGENCY"),"Exc Absent",IF(M60&gt;0,IF(M60="","Absent","Orders"),"Absent")))))</f>
        <v>Null</v>
      </c>
      <c r="B60" s="27"/>
      <c r="C60" s="10"/>
      <c r="D60" s="10"/>
      <c r="E60" s="10"/>
      <c r="F60" s="10"/>
      <c r="G60" s="10"/>
      <c r="H60" s="27">
        <f t="shared" si="1"/>
        <v>0</v>
      </c>
      <c r="I60" s="11">
        <f t="shared" si="2"/>
        <v>0</v>
      </c>
      <c r="J60" s="13">
        <f t="shared" si="3"/>
        <v>0</v>
      </c>
      <c r="K60" s="27">
        <f t="shared" si="4"/>
        <v>0</v>
      </c>
      <c r="L60" s="27">
        <f t="shared" si="5"/>
        <v>0</v>
      </c>
      <c r="M60" s="27">
        <f>IF(OR(IFERROR(VLOOKUP(F60,DMM!$D$5:$J$1001,IF('Expiring CAC'!$B$4=DMM!$E$3,2,IF('Expiring CAC'!$B$4=DMM!$G$3,4,IF('Expiring CAC'!$B$4=DMM!$I$3,6,0))),0),0)="SATISFACTORY",IFERROR(VLOOKUP(F60,DMM!$D$5:$J$1001,IF('Expiring CAC'!$B$4=DMM!$E$3,2,IF('Expiring CAC'!$B$4=DMM!$G$3,4,IF('Expiring CAC'!$B$4=DMM!$I$3,6,0))),0),0)="UNEXCUSED_ABSENCE"),"",IFERROR(VLOOKUP(F60,DMM!$D$5:$J$1001,IF('Expiring CAC'!$B$4=DMM!$E$3,2,IF('Expiring CAC'!$B$4=DMM!$G$3,4,IF('Expiring CAC'!$B$4=DMM!$I$3,6,0))),0),0))</f>
        <v>0</v>
      </c>
    </row>
    <row r="61" spans="1:13" ht="13.5" thickBot="1">
      <c r="A61" s="27" t="str">
        <f>IF(G61="","Null",IF(OR(COUNTIF(CACReader!$H$4:$H$989,F61)&gt;0,B61=1),IF(M61="ADT","Present Orders",IF(M61&gt;0,IF(M61="","Present Drilling","Error: "&amp;M61),"Present Drilling")),IF(B61="f","Present Field",IF(OR(B61="e",M61="RIDT",M61="NS_60",M61="NS_OTHER",M61="NS_MOBILIZED",M61="EX_MARRIAGE",M61="EX_OTHER",M61="EX_EMERGENCY"),"Exc Absent",IF(M61&gt;0,IF(M61="","Absent","Orders"),"Absent")))))</f>
        <v>Null</v>
      </c>
      <c r="B61" s="27"/>
      <c r="C61" s="10"/>
      <c r="D61" s="10"/>
      <c r="E61" s="10"/>
      <c r="F61" s="10"/>
      <c r="G61" s="10"/>
      <c r="H61" s="27">
        <f t="shared" si="1"/>
        <v>0</v>
      </c>
      <c r="I61" s="11">
        <f t="shared" si="2"/>
        <v>0</v>
      </c>
      <c r="J61" s="13">
        <f t="shared" si="3"/>
        <v>0</v>
      </c>
      <c r="K61" s="27">
        <f t="shared" si="4"/>
        <v>0</v>
      </c>
      <c r="L61" s="27">
        <f t="shared" si="5"/>
        <v>0</v>
      </c>
      <c r="M61" s="27">
        <f>IF(OR(IFERROR(VLOOKUP(F61,DMM!$D$5:$J$1001,IF('Expiring CAC'!$B$4=DMM!$E$3,2,IF('Expiring CAC'!$B$4=DMM!$G$3,4,IF('Expiring CAC'!$B$4=DMM!$I$3,6,0))),0),0)="SATISFACTORY",IFERROR(VLOOKUP(F61,DMM!$D$5:$J$1001,IF('Expiring CAC'!$B$4=DMM!$E$3,2,IF('Expiring CAC'!$B$4=DMM!$G$3,4,IF('Expiring CAC'!$B$4=DMM!$I$3,6,0))),0),0)="UNEXCUSED_ABSENCE"),"",IFERROR(VLOOKUP(F61,DMM!$D$5:$J$1001,IF('Expiring CAC'!$B$4=DMM!$E$3,2,IF('Expiring CAC'!$B$4=DMM!$G$3,4,IF('Expiring CAC'!$B$4=DMM!$I$3,6,0))),0),0))</f>
        <v>0</v>
      </c>
    </row>
    <row r="62" spans="1:13" ht="13.5" thickBot="1">
      <c r="A62" s="27" t="str">
        <f>IF(G62="","Null",IF(OR(COUNTIF(CACReader!$H$4:$H$989,F62)&gt;0,B62=1),IF(M62="ADT","Present Orders",IF(M62&gt;0,IF(M62="","Present Drilling","Error: "&amp;M62),"Present Drilling")),IF(B62="f","Present Field",IF(OR(B62="e",M62="RIDT",M62="NS_60",M62="NS_OTHER",M62="NS_MOBILIZED",M62="EX_MARRIAGE",M62="EX_OTHER",M62="EX_EMERGENCY"),"Exc Absent",IF(M62&gt;0,IF(M62="","Absent","Orders"),"Absent")))))</f>
        <v>Null</v>
      </c>
      <c r="B62" s="27"/>
      <c r="C62" s="10"/>
      <c r="D62" s="10"/>
      <c r="E62" s="10"/>
      <c r="F62" s="10"/>
      <c r="G62" s="10"/>
      <c r="H62" s="27">
        <f t="shared" si="1"/>
        <v>0</v>
      </c>
      <c r="I62" s="11">
        <f t="shared" si="2"/>
        <v>0</v>
      </c>
      <c r="J62" s="13">
        <f t="shared" si="3"/>
        <v>0</v>
      </c>
      <c r="K62" s="27">
        <f t="shared" si="4"/>
        <v>0</v>
      </c>
      <c r="L62" s="27">
        <f t="shared" si="5"/>
        <v>0</v>
      </c>
      <c r="M62" s="27">
        <f>IF(OR(IFERROR(VLOOKUP(F62,DMM!$D$5:$J$1001,IF('Expiring CAC'!$B$4=DMM!$E$3,2,IF('Expiring CAC'!$B$4=DMM!$G$3,4,IF('Expiring CAC'!$B$4=DMM!$I$3,6,0))),0),0)="SATISFACTORY",IFERROR(VLOOKUP(F62,DMM!$D$5:$J$1001,IF('Expiring CAC'!$B$4=DMM!$E$3,2,IF('Expiring CAC'!$B$4=DMM!$G$3,4,IF('Expiring CAC'!$B$4=DMM!$I$3,6,0))),0),0)="UNEXCUSED_ABSENCE"),"",IFERROR(VLOOKUP(F62,DMM!$D$5:$J$1001,IF('Expiring CAC'!$B$4=DMM!$E$3,2,IF('Expiring CAC'!$B$4=DMM!$G$3,4,IF('Expiring CAC'!$B$4=DMM!$I$3,6,0))),0),0))</f>
        <v>0</v>
      </c>
    </row>
    <row r="63" spans="1:13" ht="13.5" thickBot="1">
      <c r="A63" s="27" t="str">
        <f>IF(G63="","Null",IF(OR(COUNTIF(CACReader!$H$4:$H$989,F63)&gt;0,B63=1),IF(M63="ADT","Present Orders",IF(M63&gt;0,IF(M63="","Present Drilling","Error: "&amp;M63),"Present Drilling")),IF(B63="f","Present Field",IF(OR(B63="e",M63="RIDT",M63="NS_60",M63="NS_OTHER",M63="NS_MOBILIZED",M63="EX_MARRIAGE",M63="EX_OTHER",M63="EX_EMERGENCY"),"Exc Absent",IF(M63&gt;0,IF(M63="","Absent","Orders"),"Absent")))))</f>
        <v>Null</v>
      </c>
      <c r="B63" s="27"/>
      <c r="C63" s="10"/>
      <c r="D63" s="10"/>
      <c r="E63" s="10"/>
      <c r="F63" s="10"/>
      <c r="G63" s="10"/>
      <c r="H63" s="27">
        <f t="shared" si="1"/>
        <v>0</v>
      </c>
      <c r="I63" s="11">
        <f t="shared" si="2"/>
        <v>0</v>
      </c>
      <c r="J63" s="13">
        <f t="shared" si="3"/>
        <v>0</v>
      </c>
      <c r="K63" s="27">
        <f t="shared" si="4"/>
        <v>0</v>
      </c>
      <c r="L63" s="27">
        <f t="shared" si="5"/>
        <v>0</v>
      </c>
      <c r="M63" s="27">
        <f>IF(OR(IFERROR(VLOOKUP(F63,DMM!$D$5:$J$1001,IF('Expiring CAC'!$B$4=DMM!$E$3,2,IF('Expiring CAC'!$B$4=DMM!$G$3,4,IF('Expiring CAC'!$B$4=DMM!$I$3,6,0))),0),0)="SATISFACTORY",IFERROR(VLOOKUP(F63,DMM!$D$5:$J$1001,IF('Expiring CAC'!$B$4=DMM!$E$3,2,IF('Expiring CAC'!$B$4=DMM!$G$3,4,IF('Expiring CAC'!$B$4=DMM!$I$3,6,0))),0),0)="UNEXCUSED_ABSENCE"),"",IFERROR(VLOOKUP(F63,DMM!$D$5:$J$1001,IF('Expiring CAC'!$B$4=DMM!$E$3,2,IF('Expiring CAC'!$B$4=DMM!$G$3,4,IF('Expiring CAC'!$B$4=DMM!$I$3,6,0))),0),0))</f>
        <v>0</v>
      </c>
    </row>
    <row r="64" spans="1:13" ht="13.5" thickBot="1">
      <c r="A64" s="27" t="str">
        <f>IF(G64="","Null",IF(OR(COUNTIF(CACReader!$H$4:$H$989,F64)&gt;0,B64=1),IF(M64="ADT","Present Orders",IF(M64&gt;0,IF(M64="","Present Drilling","Error: "&amp;M64),"Present Drilling")),IF(B64="f","Present Field",IF(OR(B64="e",M64="RIDT",M64="NS_60",M64="NS_OTHER",M64="NS_MOBILIZED",M64="EX_MARRIAGE",M64="EX_OTHER",M64="EX_EMERGENCY"),"Exc Absent",IF(M64&gt;0,IF(M64="","Absent","Orders"),"Absent")))))</f>
        <v>Null</v>
      </c>
      <c r="B64" s="27"/>
      <c r="C64" s="10"/>
      <c r="D64" s="10"/>
      <c r="E64" s="10"/>
      <c r="F64" s="10"/>
      <c r="G64" s="10"/>
      <c r="H64" s="27">
        <f t="shared" si="1"/>
        <v>0</v>
      </c>
      <c r="I64" s="11">
        <f t="shared" si="2"/>
        <v>0</v>
      </c>
      <c r="J64" s="13">
        <f t="shared" si="3"/>
        <v>0</v>
      </c>
      <c r="K64" s="27">
        <f t="shared" si="4"/>
        <v>0</v>
      </c>
      <c r="L64" s="27">
        <f t="shared" si="5"/>
        <v>0</v>
      </c>
      <c r="M64" s="27">
        <f>IF(OR(IFERROR(VLOOKUP(F64,DMM!$D$5:$J$1001,IF('Expiring CAC'!$B$4=DMM!$E$3,2,IF('Expiring CAC'!$B$4=DMM!$G$3,4,IF('Expiring CAC'!$B$4=DMM!$I$3,6,0))),0),0)="SATISFACTORY",IFERROR(VLOOKUP(F64,DMM!$D$5:$J$1001,IF('Expiring CAC'!$B$4=DMM!$E$3,2,IF('Expiring CAC'!$B$4=DMM!$G$3,4,IF('Expiring CAC'!$B$4=DMM!$I$3,6,0))),0),0)="UNEXCUSED_ABSENCE"),"",IFERROR(VLOOKUP(F64,DMM!$D$5:$J$1001,IF('Expiring CAC'!$B$4=DMM!$E$3,2,IF('Expiring CAC'!$B$4=DMM!$G$3,4,IF('Expiring CAC'!$B$4=DMM!$I$3,6,0))),0),0))</f>
        <v>0</v>
      </c>
    </row>
    <row r="65" spans="1:13" ht="13.5" thickBot="1">
      <c r="A65" s="27" t="str">
        <f>IF(G65="","Null",IF(OR(COUNTIF(CACReader!$H$4:$H$989,F65)&gt;0,B65=1),IF(M65="ADT","Present Orders",IF(M65&gt;0,IF(M65="","Present Drilling","Error: "&amp;M65),"Present Drilling")),IF(B65="f","Present Field",IF(OR(B65="e",M65="RIDT",M65="NS_60",M65="NS_OTHER",M65="NS_MOBILIZED",M65="EX_MARRIAGE",M65="EX_OTHER",M65="EX_EMERGENCY"),"Exc Absent",IF(M65&gt;0,IF(M65="","Absent","Orders"),"Absent")))))</f>
        <v>Null</v>
      </c>
      <c r="B65" s="27"/>
      <c r="C65" s="10"/>
      <c r="D65" s="10"/>
      <c r="E65" s="10"/>
      <c r="F65" s="10"/>
      <c r="G65" s="10"/>
      <c r="H65" s="27">
        <f t="shared" si="1"/>
        <v>0</v>
      </c>
      <c r="I65" s="11">
        <f t="shared" si="2"/>
        <v>0</v>
      </c>
      <c r="J65" s="13">
        <f t="shared" si="3"/>
        <v>0</v>
      </c>
      <c r="K65" s="27">
        <f t="shared" si="4"/>
        <v>0</v>
      </c>
      <c r="L65" s="27">
        <f t="shared" si="5"/>
        <v>0</v>
      </c>
      <c r="M65" s="27">
        <f>IF(OR(IFERROR(VLOOKUP(F65,DMM!$D$5:$J$1001,IF('Expiring CAC'!$B$4=DMM!$E$3,2,IF('Expiring CAC'!$B$4=DMM!$G$3,4,IF('Expiring CAC'!$B$4=DMM!$I$3,6,0))),0),0)="SATISFACTORY",IFERROR(VLOOKUP(F65,DMM!$D$5:$J$1001,IF('Expiring CAC'!$B$4=DMM!$E$3,2,IF('Expiring CAC'!$B$4=DMM!$G$3,4,IF('Expiring CAC'!$B$4=DMM!$I$3,6,0))),0),0)="UNEXCUSED_ABSENCE"),"",IFERROR(VLOOKUP(F65,DMM!$D$5:$J$1001,IF('Expiring CAC'!$B$4=DMM!$E$3,2,IF('Expiring CAC'!$B$4=DMM!$G$3,4,IF('Expiring CAC'!$B$4=DMM!$I$3,6,0))),0),0))</f>
        <v>0</v>
      </c>
    </row>
    <row r="66" spans="1:13" ht="13.5" thickBot="1">
      <c r="A66" s="27" t="str">
        <f>IF(G66="","Null",IF(OR(COUNTIF(CACReader!$H$4:$H$989,F66)&gt;0,B66=1),IF(M66="ADT","Present Orders",IF(M66&gt;0,IF(M66="","Present Drilling","Error: "&amp;M66),"Present Drilling")),IF(B66="f","Present Field",IF(OR(B66="e",M66="RIDT",M66="NS_60",M66="NS_OTHER",M66="NS_MOBILIZED",M66="EX_MARRIAGE",M66="EX_OTHER",M66="EX_EMERGENCY"),"Exc Absent",IF(M66&gt;0,IF(M66="","Absent","Orders"),"Absent")))))</f>
        <v>Null</v>
      </c>
      <c r="B66" s="27"/>
      <c r="C66" s="10"/>
      <c r="D66" s="10"/>
      <c r="E66" s="10"/>
      <c r="F66" s="10"/>
      <c r="G66" s="10"/>
      <c r="H66" s="27">
        <f t="shared" si="1"/>
        <v>0</v>
      </c>
      <c r="I66" s="11">
        <f t="shared" si="2"/>
        <v>0</v>
      </c>
      <c r="J66" s="13">
        <f t="shared" si="3"/>
        <v>0</v>
      </c>
      <c r="K66" s="27">
        <f t="shared" si="4"/>
        <v>0</v>
      </c>
      <c r="L66" s="27">
        <f t="shared" si="5"/>
        <v>0</v>
      </c>
      <c r="M66" s="27">
        <f>IF(OR(IFERROR(VLOOKUP(F66,DMM!$D$5:$J$1001,IF('Expiring CAC'!$B$4=DMM!$E$3,2,IF('Expiring CAC'!$B$4=DMM!$G$3,4,IF('Expiring CAC'!$B$4=DMM!$I$3,6,0))),0),0)="SATISFACTORY",IFERROR(VLOOKUP(F66,DMM!$D$5:$J$1001,IF('Expiring CAC'!$B$4=DMM!$E$3,2,IF('Expiring CAC'!$B$4=DMM!$G$3,4,IF('Expiring CAC'!$B$4=DMM!$I$3,6,0))),0),0)="UNEXCUSED_ABSENCE"),"",IFERROR(VLOOKUP(F66,DMM!$D$5:$J$1001,IF('Expiring CAC'!$B$4=DMM!$E$3,2,IF('Expiring CAC'!$B$4=DMM!$G$3,4,IF('Expiring CAC'!$B$4=DMM!$I$3,6,0))),0),0))</f>
        <v>0</v>
      </c>
    </row>
    <row r="67" spans="1:13" ht="13.5" thickBot="1">
      <c r="A67" s="27" t="str">
        <f>IF(G67="","Null",IF(OR(COUNTIF(CACReader!$H$4:$H$989,F67)&gt;0,B67=1),IF(M67="ADT","Present Orders",IF(M67&gt;0,IF(M67="","Present Drilling","Error: "&amp;M67),"Present Drilling")),IF(B67="f","Present Field",IF(OR(B67="e",M67="RIDT",M67="NS_60",M67="NS_OTHER",M67="NS_MOBILIZED",M67="EX_MARRIAGE",M67="EX_OTHER",M67="EX_EMERGENCY"),"Exc Absent",IF(M67&gt;0,IF(M67="","Absent","Orders"),"Absent")))))</f>
        <v>Null</v>
      </c>
      <c r="B67" s="27"/>
      <c r="C67" s="10"/>
      <c r="D67" s="10"/>
      <c r="E67" s="10"/>
      <c r="F67" s="10"/>
      <c r="G67" s="10"/>
      <c r="H67" s="27">
        <f t="shared" si="1"/>
        <v>0</v>
      </c>
      <c r="I67" s="11">
        <f t="shared" si="2"/>
        <v>0</v>
      </c>
      <c r="J67" s="13">
        <f t="shared" si="3"/>
        <v>0</v>
      </c>
      <c r="K67" s="27">
        <f t="shared" si="4"/>
        <v>0</v>
      </c>
      <c r="L67" s="27">
        <f t="shared" si="5"/>
        <v>0</v>
      </c>
      <c r="M67" s="27">
        <f>IF(OR(IFERROR(VLOOKUP(F67,DMM!$D$5:$J$1001,IF('Expiring CAC'!$B$4=DMM!$E$3,2,IF('Expiring CAC'!$B$4=DMM!$G$3,4,IF('Expiring CAC'!$B$4=DMM!$I$3,6,0))),0),0)="SATISFACTORY",IFERROR(VLOOKUP(F67,DMM!$D$5:$J$1001,IF('Expiring CAC'!$B$4=DMM!$E$3,2,IF('Expiring CAC'!$B$4=DMM!$G$3,4,IF('Expiring CAC'!$B$4=DMM!$I$3,6,0))),0),0)="UNEXCUSED_ABSENCE"),"",IFERROR(VLOOKUP(F67,DMM!$D$5:$J$1001,IF('Expiring CAC'!$B$4=DMM!$E$3,2,IF('Expiring CAC'!$B$4=DMM!$G$3,4,IF('Expiring CAC'!$B$4=DMM!$I$3,6,0))),0),0))</f>
        <v>0</v>
      </c>
    </row>
    <row r="68" spans="1:13" ht="13.5" thickBot="1">
      <c r="A68" s="27" t="str">
        <f>IF(G68="","Null",IF(OR(COUNTIF(CACReader!$H$4:$H$989,F68)&gt;0,B68=1),IF(M68="ADT","Present Orders",IF(M68&gt;0,IF(M68="","Present Drilling","Error: "&amp;M68),"Present Drilling")),IF(B68="f","Present Field",IF(OR(B68="e",M68="RIDT",M68="NS_60",M68="NS_OTHER",M68="NS_MOBILIZED",M68="EX_MARRIAGE",M68="EX_OTHER",M68="EX_EMERGENCY"),"Exc Absent",IF(M68&gt;0,IF(M68="","Absent","Orders"),"Absent")))))</f>
        <v>Null</v>
      </c>
      <c r="B68" s="27"/>
      <c r="C68" s="10"/>
      <c r="D68" s="10"/>
      <c r="E68" s="10"/>
      <c r="F68" s="10"/>
      <c r="G68" s="10"/>
      <c r="H68" s="27">
        <f t="shared" si="1"/>
        <v>0</v>
      </c>
      <c r="I68" s="11">
        <f t="shared" si="2"/>
        <v>0</v>
      </c>
      <c r="J68" s="13">
        <f t="shared" si="3"/>
        <v>0</v>
      </c>
      <c r="K68" s="27">
        <f t="shared" si="4"/>
        <v>0</v>
      </c>
      <c r="L68" s="27">
        <f t="shared" si="5"/>
        <v>0</v>
      </c>
      <c r="M68" s="27">
        <f>IF(OR(IFERROR(VLOOKUP(F68,DMM!$D$5:$J$1001,IF('Expiring CAC'!$B$4=DMM!$E$3,2,IF('Expiring CAC'!$B$4=DMM!$G$3,4,IF('Expiring CAC'!$B$4=DMM!$I$3,6,0))),0),0)="SATISFACTORY",IFERROR(VLOOKUP(F68,DMM!$D$5:$J$1001,IF('Expiring CAC'!$B$4=DMM!$E$3,2,IF('Expiring CAC'!$B$4=DMM!$G$3,4,IF('Expiring CAC'!$B$4=DMM!$I$3,6,0))),0),0)="UNEXCUSED_ABSENCE"),"",IFERROR(VLOOKUP(F68,DMM!$D$5:$J$1001,IF('Expiring CAC'!$B$4=DMM!$E$3,2,IF('Expiring CAC'!$B$4=DMM!$G$3,4,IF('Expiring CAC'!$B$4=DMM!$I$3,6,0))),0),0))</f>
        <v>0</v>
      </c>
    </row>
    <row r="69" spans="1:13" ht="13.5" thickBot="1">
      <c r="A69" s="27" t="str">
        <f>IF(G69="","Null",IF(OR(COUNTIF(CACReader!$H$4:$H$989,F69)&gt;0,B69=1),IF(M69="ADT","Present Orders",IF(M69&gt;0,IF(M69="","Present Drilling","Error: "&amp;M69),"Present Drilling")),IF(B69="f","Present Field",IF(OR(B69="e",M69="RIDT",M69="NS_60",M69="NS_OTHER",M69="NS_MOBILIZED",M69="EX_MARRIAGE",M69="EX_OTHER",M69="EX_EMERGENCY"),"Exc Absent",IF(M69&gt;0,IF(M69="","Absent","Orders"),"Absent")))))</f>
        <v>Null</v>
      </c>
      <c r="B69" s="27"/>
      <c r="C69" s="10"/>
      <c r="D69" s="10"/>
      <c r="E69" s="10"/>
      <c r="F69" s="10"/>
      <c r="G69" s="10"/>
      <c r="H69" s="27">
        <f t="shared" si="1"/>
        <v>0</v>
      </c>
      <c r="I69" s="11">
        <f t="shared" si="2"/>
        <v>0</v>
      </c>
      <c r="J69" s="13">
        <f t="shared" si="3"/>
        <v>0</v>
      </c>
      <c r="K69" s="27">
        <f t="shared" si="4"/>
        <v>0</v>
      </c>
      <c r="L69" s="27">
        <f t="shared" si="5"/>
        <v>0</v>
      </c>
      <c r="M69" s="27">
        <f>IF(OR(IFERROR(VLOOKUP(F69,DMM!$D$5:$J$1001,IF('Expiring CAC'!$B$4=DMM!$E$3,2,IF('Expiring CAC'!$B$4=DMM!$G$3,4,IF('Expiring CAC'!$B$4=DMM!$I$3,6,0))),0),0)="SATISFACTORY",IFERROR(VLOOKUP(F69,DMM!$D$5:$J$1001,IF('Expiring CAC'!$B$4=DMM!$E$3,2,IF('Expiring CAC'!$B$4=DMM!$G$3,4,IF('Expiring CAC'!$B$4=DMM!$I$3,6,0))),0),0)="UNEXCUSED_ABSENCE"),"",IFERROR(VLOOKUP(F69,DMM!$D$5:$J$1001,IF('Expiring CAC'!$B$4=DMM!$E$3,2,IF('Expiring CAC'!$B$4=DMM!$G$3,4,IF('Expiring CAC'!$B$4=DMM!$I$3,6,0))),0),0))</f>
        <v>0</v>
      </c>
    </row>
    <row r="70" spans="1:13" ht="13.5" thickBot="1">
      <c r="A70" s="27" t="str">
        <f>IF(G70="","Null",IF(OR(COUNTIF(CACReader!$H$4:$H$989,F70)&gt;0,B70=1),IF(M70="ADT","Present Orders",IF(M70&gt;0,IF(M70="","Present Drilling","Error: "&amp;M70),"Present Drilling")),IF(B70="f","Present Field",IF(OR(B70="e",M70="RIDT",M70="NS_60",M70="NS_OTHER",M70="NS_MOBILIZED",M70="EX_MARRIAGE",M70="EX_OTHER",M70="EX_EMERGENCY"),"Exc Absent",IF(M70&gt;0,IF(M70="","Absent","Orders"),"Absent")))))</f>
        <v>Null</v>
      </c>
      <c r="B70" s="27"/>
      <c r="C70" s="10"/>
      <c r="D70" s="10"/>
      <c r="E70" s="10"/>
      <c r="F70" s="10"/>
      <c r="G70" s="10"/>
      <c r="H70" s="27">
        <f t="shared" ref="H70:H133" si="6">IF(G70="E1","PVT",IF(G70="E2","PFC",IF(G70="E3","LCpl",IF(G70="E4","Cpl",IF(G70="E5","Sgt",IF(G70="E6","SSgt",G70))))))</f>
        <v>0</v>
      </c>
      <c r="I70" s="11">
        <f t="shared" ref="I70:I133" si="7">IF(A70="Present Drilling",1,IF(A70="Present Field",1,0))</f>
        <v>0</v>
      </c>
      <c r="J70" s="13">
        <f t="shared" ref="J70:J133" si="8">IF(OR(A70="Present Orders",A70="Orders"),1,0)</f>
        <v>0</v>
      </c>
      <c r="K70" s="27">
        <f t="shared" ref="K70:K133" si="9">IF(A70="Exc Absent",1,0)</f>
        <v>0</v>
      </c>
      <c r="L70" s="27">
        <f t="shared" ref="L70:L133" si="10">IF(A70="Absent",1,0)</f>
        <v>0</v>
      </c>
      <c r="M70" s="27">
        <f>IF(OR(IFERROR(VLOOKUP(F70,DMM!$D$5:$J$1001,IF('Expiring CAC'!$B$4=DMM!$E$3,2,IF('Expiring CAC'!$B$4=DMM!$G$3,4,IF('Expiring CAC'!$B$4=DMM!$I$3,6,0))),0),0)="SATISFACTORY",IFERROR(VLOOKUP(F70,DMM!$D$5:$J$1001,IF('Expiring CAC'!$B$4=DMM!$E$3,2,IF('Expiring CAC'!$B$4=DMM!$G$3,4,IF('Expiring CAC'!$B$4=DMM!$I$3,6,0))),0),0)="UNEXCUSED_ABSENCE"),"",IFERROR(VLOOKUP(F70,DMM!$D$5:$J$1001,IF('Expiring CAC'!$B$4=DMM!$E$3,2,IF('Expiring CAC'!$B$4=DMM!$G$3,4,IF('Expiring CAC'!$B$4=DMM!$I$3,6,0))),0),0))</f>
        <v>0</v>
      </c>
    </row>
    <row r="71" spans="1:13" ht="13.5" thickBot="1">
      <c r="A71" s="27" t="str">
        <f>IF(G71="","Null",IF(OR(COUNTIF(CACReader!$H$4:$H$989,F71)&gt;0,B71=1),IF(M71="ADT","Present Orders",IF(M71&gt;0,IF(M71="","Present Drilling","Error: "&amp;M71),"Present Drilling")),IF(B71="f","Present Field",IF(OR(B71="e",M71="RIDT",M71="NS_60",M71="NS_OTHER",M71="NS_MOBILIZED",M71="EX_MARRIAGE",M71="EX_OTHER",M71="EX_EMERGENCY"),"Exc Absent",IF(M71&gt;0,IF(M71="","Absent","Orders"),"Absent")))))</f>
        <v>Null</v>
      </c>
      <c r="B71" s="27"/>
      <c r="C71" s="10"/>
      <c r="D71" s="10"/>
      <c r="E71" s="10"/>
      <c r="F71" s="10"/>
      <c r="G71" s="10"/>
      <c r="H71" s="27">
        <f t="shared" si="6"/>
        <v>0</v>
      </c>
      <c r="I71" s="11">
        <f t="shared" si="7"/>
        <v>0</v>
      </c>
      <c r="J71" s="13">
        <f t="shared" si="8"/>
        <v>0</v>
      </c>
      <c r="K71" s="27">
        <f t="shared" si="9"/>
        <v>0</v>
      </c>
      <c r="L71" s="27">
        <f t="shared" si="10"/>
        <v>0</v>
      </c>
      <c r="M71" s="27">
        <f>IF(OR(IFERROR(VLOOKUP(F71,DMM!$D$5:$J$1001,IF('Expiring CAC'!$B$4=DMM!$E$3,2,IF('Expiring CAC'!$B$4=DMM!$G$3,4,IF('Expiring CAC'!$B$4=DMM!$I$3,6,0))),0),0)="SATISFACTORY",IFERROR(VLOOKUP(F71,DMM!$D$5:$J$1001,IF('Expiring CAC'!$B$4=DMM!$E$3,2,IF('Expiring CAC'!$B$4=DMM!$G$3,4,IF('Expiring CAC'!$B$4=DMM!$I$3,6,0))),0),0)="UNEXCUSED_ABSENCE"),"",IFERROR(VLOOKUP(F71,DMM!$D$5:$J$1001,IF('Expiring CAC'!$B$4=DMM!$E$3,2,IF('Expiring CAC'!$B$4=DMM!$G$3,4,IF('Expiring CAC'!$B$4=DMM!$I$3,6,0))),0),0))</f>
        <v>0</v>
      </c>
    </row>
    <row r="72" spans="1:13" ht="13.5" thickBot="1">
      <c r="A72" s="27" t="str">
        <f>IF(G72="","Null",IF(OR(COUNTIF(CACReader!$H$4:$H$989,F72)&gt;0,B72=1),IF(M72="ADT","Present Orders",IF(M72&gt;0,IF(M72="","Present Drilling","Error: "&amp;M72),"Present Drilling")),IF(B72="f","Present Field",IF(OR(B72="e",M72="RIDT",M72="NS_60",M72="NS_OTHER",M72="NS_MOBILIZED",M72="EX_MARRIAGE",M72="EX_OTHER",M72="EX_EMERGENCY"),"Exc Absent",IF(M72&gt;0,IF(M72="","Absent","Orders"),"Absent")))))</f>
        <v>Null</v>
      </c>
      <c r="B72" s="27"/>
      <c r="C72" s="10"/>
      <c r="D72" s="10"/>
      <c r="E72" s="10"/>
      <c r="F72" s="10"/>
      <c r="G72" s="10"/>
      <c r="H72" s="27">
        <f t="shared" si="6"/>
        <v>0</v>
      </c>
      <c r="I72" s="11">
        <f t="shared" si="7"/>
        <v>0</v>
      </c>
      <c r="J72" s="13">
        <f t="shared" si="8"/>
        <v>0</v>
      </c>
      <c r="K72" s="27">
        <f t="shared" si="9"/>
        <v>0</v>
      </c>
      <c r="L72" s="27">
        <f t="shared" si="10"/>
        <v>0</v>
      </c>
      <c r="M72" s="27">
        <f>IF(OR(IFERROR(VLOOKUP(F72,DMM!$D$5:$J$1001,IF('Expiring CAC'!$B$4=DMM!$E$3,2,IF('Expiring CAC'!$B$4=DMM!$G$3,4,IF('Expiring CAC'!$B$4=DMM!$I$3,6,0))),0),0)="SATISFACTORY",IFERROR(VLOOKUP(F72,DMM!$D$5:$J$1001,IF('Expiring CAC'!$B$4=DMM!$E$3,2,IF('Expiring CAC'!$B$4=DMM!$G$3,4,IF('Expiring CAC'!$B$4=DMM!$I$3,6,0))),0),0)="UNEXCUSED_ABSENCE"),"",IFERROR(VLOOKUP(F72,DMM!$D$5:$J$1001,IF('Expiring CAC'!$B$4=DMM!$E$3,2,IF('Expiring CAC'!$B$4=DMM!$G$3,4,IF('Expiring CAC'!$B$4=DMM!$I$3,6,0))),0),0))</f>
        <v>0</v>
      </c>
    </row>
    <row r="73" spans="1:13" ht="13.5" thickBot="1">
      <c r="A73" s="27" t="str">
        <f>IF(G73="","Null",IF(OR(COUNTIF(CACReader!$H$4:$H$989,F73)&gt;0,B73=1),IF(M73="ADT","Present Orders",IF(M73&gt;0,IF(M73="","Present Drilling","Error: "&amp;M73),"Present Drilling")),IF(B73="f","Present Field",IF(OR(B73="e",M73="RIDT",M73="NS_60",M73="NS_OTHER",M73="NS_MOBILIZED",M73="EX_MARRIAGE",M73="EX_OTHER",M73="EX_EMERGENCY"),"Exc Absent",IF(M73&gt;0,IF(M73="","Absent","Orders"),"Absent")))))</f>
        <v>Null</v>
      </c>
      <c r="B73" s="27"/>
      <c r="C73" s="10"/>
      <c r="D73" s="10"/>
      <c r="E73" s="10"/>
      <c r="F73" s="10"/>
      <c r="G73" s="10"/>
      <c r="H73" s="27">
        <f t="shared" si="6"/>
        <v>0</v>
      </c>
      <c r="I73" s="11">
        <f t="shared" si="7"/>
        <v>0</v>
      </c>
      <c r="J73" s="13">
        <f t="shared" si="8"/>
        <v>0</v>
      </c>
      <c r="K73" s="27">
        <f t="shared" si="9"/>
        <v>0</v>
      </c>
      <c r="L73" s="27">
        <f t="shared" si="10"/>
        <v>0</v>
      </c>
      <c r="M73" s="27">
        <f>IF(OR(IFERROR(VLOOKUP(F73,DMM!$D$5:$J$1001,IF('Expiring CAC'!$B$4=DMM!$E$3,2,IF('Expiring CAC'!$B$4=DMM!$G$3,4,IF('Expiring CAC'!$B$4=DMM!$I$3,6,0))),0),0)="SATISFACTORY",IFERROR(VLOOKUP(F73,DMM!$D$5:$J$1001,IF('Expiring CAC'!$B$4=DMM!$E$3,2,IF('Expiring CAC'!$B$4=DMM!$G$3,4,IF('Expiring CAC'!$B$4=DMM!$I$3,6,0))),0),0)="UNEXCUSED_ABSENCE"),"",IFERROR(VLOOKUP(F73,DMM!$D$5:$J$1001,IF('Expiring CAC'!$B$4=DMM!$E$3,2,IF('Expiring CAC'!$B$4=DMM!$G$3,4,IF('Expiring CAC'!$B$4=DMM!$I$3,6,0))),0),0))</f>
        <v>0</v>
      </c>
    </row>
    <row r="74" spans="1:13" ht="13.5" thickBot="1">
      <c r="A74" s="27" t="str">
        <f>IF(G74="","Null",IF(OR(COUNTIF(CACReader!$H$4:$H$989,F74)&gt;0,B74=1),IF(M74="ADT","Present Orders",IF(M74&gt;0,IF(M74="","Present Drilling","Error: "&amp;M74),"Present Drilling")),IF(B74="f","Present Field",IF(OR(B74="e",M74="RIDT",M74="NS_60",M74="NS_OTHER",M74="NS_MOBILIZED",M74="EX_MARRIAGE",M74="EX_OTHER",M74="EX_EMERGENCY"),"Exc Absent",IF(M74&gt;0,IF(M74="","Absent","Orders"),"Absent")))))</f>
        <v>Null</v>
      </c>
      <c r="B74" s="27"/>
      <c r="C74" s="10"/>
      <c r="D74" s="10"/>
      <c r="E74" s="10"/>
      <c r="F74" s="10"/>
      <c r="G74" s="10"/>
      <c r="H74" s="27">
        <f t="shared" si="6"/>
        <v>0</v>
      </c>
      <c r="I74" s="11">
        <f t="shared" si="7"/>
        <v>0</v>
      </c>
      <c r="J74" s="13">
        <f t="shared" si="8"/>
        <v>0</v>
      </c>
      <c r="K74" s="27">
        <f t="shared" si="9"/>
        <v>0</v>
      </c>
      <c r="L74" s="27">
        <f t="shared" si="10"/>
        <v>0</v>
      </c>
      <c r="M74" s="27">
        <f>IF(OR(IFERROR(VLOOKUP(F74,DMM!$D$5:$J$1001,IF('Expiring CAC'!$B$4=DMM!$E$3,2,IF('Expiring CAC'!$B$4=DMM!$G$3,4,IF('Expiring CAC'!$B$4=DMM!$I$3,6,0))),0),0)="SATISFACTORY",IFERROR(VLOOKUP(F74,DMM!$D$5:$J$1001,IF('Expiring CAC'!$B$4=DMM!$E$3,2,IF('Expiring CAC'!$B$4=DMM!$G$3,4,IF('Expiring CAC'!$B$4=DMM!$I$3,6,0))),0),0)="UNEXCUSED_ABSENCE"),"",IFERROR(VLOOKUP(F74,DMM!$D$5:$J$1001,IF('Expiring CAC'!$B$4=DMM!$E$3,2,IF('Expiring CAC'!$B$4=DMM!$G$3,4,IF('Expiring CAC'!$B$4=DMM!$I$3,6,0))),0),0))</f>
        <v>0</v>
      </c>
    </row>
    <row r="75" spans="1:13" ht="13.5" thickBot="1">
      <c r="A75" s="27" t="str">
        <f>IF(G75="","Null",IF(OR(COUNTIF(CACReader!$H$4:$H$989,F75)&gt;0,B75=1),IF(M75="ADT","Present Orders",IF(M75&gt;0,IF(M75="","Present Drilling","Error: "&amp;M75),"Present Drilling")),IF(B75="f","Present Field",IF(OR(B75="e",M75="RIDT",M75="NS_60",M75="NS_OTHER",M75="NS_MOBILIZED",M75="EX_MARRIAGE",M75="EX_OTHER",M75="EX_EMERGENCY"),"Exc Absent",IF(M75&gt;0,IF(M75="","Absent","Orders"),"Absent")))))</f>
        <v>Null</v>
      </c>
      <c r="B75" s="27"/>
      <c r="C75" s="10"/>
      <c r="D75" s="10"/>
      <c r="E75" s="10"/>
      <c r="F75" s="10"/>
      <c r="G75" s="10"/>
      <c r="H75" s="27">
        <f t="shared" si="6"/>
        <v>0</v>
      </c>
      <c r="I75" s="11">
        <f t="shared" si="7"/>
        <v>0</v>
      </c>
      <c r="J75" s="13">
        <f t="shared" si="8"/>
        <v>0</v>
      </c>
      <c r="K75" s="27">
        <f t="shared" si="9"/>
        <v>0</v>
      </c>
      <c r="L75" s="27">
        <f t="shared" si="10"/>
        <v>0</v>
      </c>
      <c r="M75" s="27">
        <f>IF(OR(IFERROR(VLOOKUP(F75,DMM!$D$5:$J$1001,IF('Expiring CAC'!$B$4=DMM!$E$3,2,IF('Expiring CAC'!$B$4=DMM!$G$3,4,IF('Expiring CAC'!$B$4=DMM!$I$3,6,0))),0),0)="SATISFACTORY",IFERROR(VLOOKUP(F75,DMM!$D$5:$J$1001,IF('Expiring CAC'!$B$4=DMM!$E$3,2,IF('Expiring CAC'!$B$4=DMM!$G$3,4,IF('Expiring CAC'!$B$4=DMM!$I$3,6,0))),0),0)="UNEXCUSED_ABSENCE"),"",IFERROR(VLOOKUP(F75,DMM!$D$5:$J$1001,IF('Expiring CAC'!$B$4=DMM!$E$3,2,IF('Expiring CAC'!$B$4=DMM!$G$3,4,IF('Expiring CAC'!$B$4=DMM!$I$3,6,0))),0),0))</f>
        <v>0</v>
      </c>
    </row>
    <row r="76" spans="1:13" ht="13.5" thickBot="1">
      <c r="A76" s="27" t="str">
        <f>IF(G76="","Null",IF(OR(COUNTIF(CACReader!$H$4:$H$989,F76)&gt;0,B76=1),IF(M76="ADT","Present Orders",IF(M76&gt;0,IF(M76="","Present Drilling","Error: "&amp;M76),"Present Drilling")),IF(B76="f","Present Field",IF(OR(B76="e",M76="RIDT",M76="NS_60",M76="NS_OTHER",M76="NS_MOBILIZED",M76="EX_MARRIAGE",M76="EX_OTHER",M76="EX_EMERGENCY"),"Exc Absent",IF(M76&gt;0,IF(M76="","Absent","Orders"),"Absent")))))</f>
        <v>Null</v>
      </c>
      <c r="B76" s="27"/>
      <c r="C76" s="10"/>
      <c r="D76" s="10"/>
      <c r="E76" s="10"/>
      <c r="F76" s="10"/>
      <c r="G76" s="10"/>
      <c r="H76" s="27">
        <f t="shared" si="6"/>
        <v>0</v>
      </c>
      <c r="I76" s="11">
        <f t="shared" si="7"/>
        <v>0</v>
      </c>
      <c r="J76" s="13">
        <f t="shared" si="8"/>
        <v>0</v>
      </c>
      <c r="K76" s="27">
        <f t="shared" si="9"/>
        <v>0</v>
      </c>
      <c r="L76" s="27">
        <f t="shared" si="10"/>
        <v>0</v>
      </c>
      <c r="M76" s="27">
        <f>IF(OR(IFERROR(VLOOKUP(F76,DMM!$D$5:$J$1001,IF('Expiring CAC'!$B$4=DMM!$E$3,2,IF('Expiring CAC'!$B$4=DMM!$G$3,4,IF('Expiring CAC'!$B$4=DMM!$I$3,6,0))),0),0)="SATISFACTORY",IFERROR(VLOOKUP(F76,DMM!$D$5:$J$1001,IF('Expiring CAC'!$B$4=DMM!$E$3,2,IF('Expiring CAC'!$B$4=DMM!$G$3,4,IF('Expiring CAC'!$B$4=DMM!$I$3,6,0))),0),0)="UNEXCUSED_ABSENCE"),"",IFERROR(VLOOKUP(F76,DMM!$D$5:$J$1001,IF('Expiring CAC'!$B$4=DMM!$E$3,2,IF('Expiring CAC'!$B$4=DMM!$G$3,4,IF('Expiring CAC'!$B$4=DMM!$I$3,6,0))),0),0))</f>
        <v>0</v>
      </c>
    </row>
    <row r="77" spans="1:13" ht="13.5" thickBot="1">
      <c r="A77" s="27" t="str">
        <f>IF(G77="","Null",IF(OR(COUNTIF(CACReader!$H$4:$H$989,F77)&gt;0,B77=1),IF(M77="ADT","Present Orders",IF(M77&gt;0,IF(M77="","Present Drilling","Error: "&amp;M77),"Present Drilling")),IF(B77="f","Present Field",IF(OR(B77="e",M77="RIDT",M77="NS_60",M77="NS_OTHER",M77="NS_MOBILIZED",M77="EX_MARRIAGE",M77="EX_OTHER",M77="EX_EMERGENCY"),"Exc Absent",IF(M77&gt;0,IF(M77="","Absent","Orders"),"Absent")))))</f>
        <v>Null</v>
      </c>
      <c r="B77" s="27"/>
      <c r="C77" s="10"/>
      <c r="D77" s="10"/>
      <c r="E77" s="10"/>
      <c r="F77" s="10"/>
      <c r="G77" s="10"/>
      <c r="H77" s="27">
        <f t="shared" si="6"/>
        <v>0</v>
      </c>
      <c r="I77" s="11">
        <f t="shared" si="7"/>
        <v>0</v>
      </c>
      <c r="J77" s="13">
        <f t="shared" si="8"/>
        <v>0</v>
      </c>
      <c r="K77" s="27">
        <f t="shared" si="9"/>
        <v>0</v>
      </c>
      <c r="L77" s="27">
        <f t="shared" si="10"/>
        <v>0</v>
      </c>
      <c r="M77" s="27">
        <f>IF(OR(IFERROR(VLOOKUP(F77,DMM!$D$5:$J$1001,IF('Expiring CAC'!$B$4=DMM!$E$3,2,IF('Expiring CAC'!$B$4=DMM!$G$3,4,IF('Expiring CAC'!$B$4=DMM!$I$3,6,0))),0),0)="SATISFACTORY",IFERROR(VLOOKUP(F77,DMM!$D$5:$J$1001,IF('Expiring CAC'!$B$4=DMM!$E$3,2,IF('Expiring CAC'!$B$4=DMM!$G$3,4,IF('Expiring CAC'!$B$4=DMM!$I$3,6,0))),0),0)="UNEXCUSED_ABSENCE"),"",IFERROR(VLOOKUP(F77,DMM!$D$5:$J$1001,IF('Expiring CAC'!$B$4=DMM!$E$3,2,IF('Expiring CAC'!$B$4=DMM!$G$3,4,IF('Expiring CAC'!$B$4=DMM!$I$3,6,0))),0),0))</f>
        <v>0</v>
      </c>
    </row>
    <row r="78" spans="1:13" ht="13.5" thickBot="1">
      <c r="A78" s="27" t="str">
        <f>IF(G78="","Null",IF(OR(COUNTIF(CACReader!$H$4:$H$989,F78)&gt;0,B78=1),IF(M78="ADT","Present Orders",IF(M78&gt;0,IF(M78="","Present Drilling","Error: "&amp;M78),"Present Drilling")),IF(B78="f","Present Field",IF(OR(B78="e",M78="RIDT",M78="NS_60",M78="NS_OTHER",M78="NS_MOBILIZED",M78="EX_MARRIAGE",M78="EX_OTHER",M78="EX_EMERGENCY"),"Exc Absent",IF(M78&gt;0,IF(M78="","Absent","Orders"),"Absent")))))</f>
        <v>Null</v>
      </c>
      <c r="B78" s="27"/>
      <c r="C78" s="10"/>
      <c r="D78" s="10"/>
      <c r="E78" s="10"/>
      <c r="F78" s="10"/>
      <c r="G78" s="10"/>
      <c r="H78" s="27">
        <f t="shared" si="6"/>
        <v>0</v>
      </c>
      <c r="I78" s="11">
        <f t="shared" si="7"/>
        <v>0</v>
      </c>
      <c r="J78" s="13">
        <f t="shared" si="8"/>
        <v>0</v>
      </c>
      <c r="K78" s="27">
        <f t="shared" si="9"/>
        <v>0</v>
      </c>
      <c r="L78" s="27">
        <f t="shared" si="10"/>
        <v>0</v>
      </c>
      <c r="M78" s="27">
        <f>IF(OR(IFERROR(VLOOKUP(F78,DMM!$D$5:$J$1001,IF('Expiring CAC'!$B$4=DMM!$E$3,2,IF('Expiring CAC'!$B$4=DMM!$G$3,4,IF('Expiring CAC'!$B$4=DMM!$I$3,6,0))),0),0)="SATISFACTORY",IFERROR(VLOOKUP(F78,DMM!$D$5:$J$1001,IF('Expiring CAC'!$B$4=DMM!$E$3,2,IF('Expiring CAC'!$B$4=DMM!$G$3,4,IF('Expiring CAC'!$B$4=DMM!$I$3,6,0))),0),0)="UNEXCUSED_ABSENCE"),"",IFERROR(VLOOKUP(F78,DMM!$D$5:$J$1001,IF('Expiring CAC'!$B$4=DMM!$E$3,2,IF('Expiring CAC'!$B$4=DMM!$G$3,4,IF('Expiring CAC'!$B$4=DMM!$I$3,6,0))),0),0))</f>
        <v>0</v>
      </c>
    </row>
    <row r="79" spans="1:13" ht="13.5" thickBot="1">
      <c r="A79" s="27" t="str">
        <f>IF(G79="","Null",IF(OR(COUNTIF(CACReader!$H$4:$H$989,F79)&gt;0,B79=1),IF(M79="ADT","Present Orders",IF(M79&gt;0,IF(M79="","Present Drilling","Error: "&amp;M79),"Present Drilling")),IF(B79="f","Present Field",IF(OR(B79="e",M79="RIDT",M79="NS_60",M79="NS_OTHER",M79="NS_MOBILIZED",M79="EX_MARRIAGE",M79="EX_OTHER",M79="EX_EMERGENCY"),"Exc Absent",IF(M79&gt;0,IF(M79="","Absent","Orders"),"Absent")))))</f>
        <v>Null</v>
      </c>
      <c r="B79" s="27"/>
      <c r="C79" s="10"/>
      <c r="D79" s="10"/>
      <c r="E79" s="10"/>
      <c r="F79" s="10"/>
      <c r="G79" s="10"/>
      <c r="H79" s="27">
        <f t="shared" si="6"/>
        <v>0</v>
      </c>
      <c r="I79" s="11">
        <f t="shared" si="7"/>
        <v>0</v>
      </c>
      <c r="J79" s="13">
        <f t="shared" si="8"/>
        <v>0</v>
      </c>
      <c r="K79" s="27">
        <f t="shared" si="9"/>
        <v>0</v>
      </c>
      <c r="L79" s="27">
        <f t="shared" si="10"/>
        <v>0</v>
      </c>
      <c r="M79" s="27">
        <f>IF(OR(IFERROR(VLOOKUP(F79,DMM!$D$5:$J$1001,IF('Expiring CAC'!$B$4=DMM!$E$3,2,IF('Expiring CAC'!$B$4=DMM!$G$3,4,IF('Expiring CAC'!$B$4=DMM!$I$3,6,0))),0),0)="SATISFACTORY",IFERROR(VLOOKUP(F79,DMM!$D$5:$J$1001,IF('Expiring CAC'!$B$4=DMM!$E$3,2,IF('Expiring CAC'!$B$4=DMM!$G$3,4,IF('Expiring CAC'!$B$4=DMM!$I$3,6,0))),0),0)="UNEXCUSED_ABSENCE"),"",IFERROR(VLOOKUP(F79,DMM!$D$5:$J$1001,IF('Expiring CAC'!$B$4=DMM!$E$3,2,IF('Expiring CAC'!$B$4=DMM!$G$3,4,IF('Expiring CAC'!$B$4=DMM!$I$3,6,0))),0),0))</f>
        <v>0</v>
      </c>
    </row>
    <row r="80" spans="1:13" ht="13.5" thickBot="1">
      <c r="A80" s="27" t="str">
        <f>IF(G80="","Null",IF(OR(COUNTIF(CACReader!$H$4:$H$989,F80)&gt;0,B80=1),IF(M80="ADT","Present Orders",IF(M80&gt;0,IF(M80="","Present Drilling","Error: "&amp;M80),"Present Drilling")),IF(B80="f","Present Field",IF(OR(B80="e",M80="RIDT",M80="NS_60",M80="NS_OTHER",M80="NS_MOBILIZED",M80="EX_MARRIAGE",M80="EX_OTHER",M80="EX_EMERGENCY"),"Exc Absent",IF(M80&gt;0,IF(M80="","Absent","Orders"),"Absent")))))</f>
        <v>Null</v>
      </c>
      <c r="B80" s="27"/>
      <c r="C80" s="10"/>
      <c r="D80" s="10"/>
      <c r="E80" s="10"/>
      <c r="F80" s="10"/>
      <c r="G80" s="10"/>
      <c r="H80" s="27">
        <f t="shared" si="6"/>
        <v>0</v>
      </c>
      <c r="I80" s="11">
        <f t="shared" si="7"/>
        <v>0</v>
      </c>
      <c r="J80" s="13">
        <f t="shared" si="8"/>
        <v>0</v>
      </c>
      <c r="K80" s="27">
        <f t="shared" si="9"/>
        <v>0</v>
      </c>
      <c r="L80" s="27">
        <f t="shared" si="10"/>
        <v>0</v>
      </c>
      <c r="M80" s="27">
        <f>IF(OR(IFERROR(VLOOKUP(F80,DMM!$D$5:$J$1001,IF('Expiring CAC'!$B$4=DMM!$E$3,2,IF('Expiring CAC'!$B$4=DMM!$G$3,4,IF('Expiring CAC'!$B$4=DMM!$I$3,6,0))),0),0)="SATISFACTORY",IFERROR(VLOOKUP(F80,DMM!$D$5:$J$1001,IF('Expiring CAC'!$B$4=DMM!$E$3,2,IF('Expiring CAC'!$B$4=DMM!$G$3,4,IF('Expiring CAC'!$B$4=DMM!$I$3,6,0))),0),0)="UNEXCUSED_ABSENCE"),"",IFERROR(VLOOKUP(F80,DMM!$D$5:$J$1001,IF('Expiring CAC'!$B$4=DMM!$E$3,2,IF('Expiring CAC'!$B$4=DMM!$G$3,4,IF('Expiring CAC'!$B$4=DMM!$I$3,6,0))),0),0))</f>
        <v>0</v>
      </c>
    </row>
    <row r="81" spans="1:13" ht="13.5" thickBot="1">
      <c r="A81" s="27" t="str">
        <f>IF(G81="","Null",IF(OR(COUNTIF(CACReader!$H$4:$H$989,F81)&gt;0,B81=1),IF(M81="ADT","Present Orders",IF(M81&gt;0,IF(M81="","Present Drilling","Error: "&amp;M81),"Present Drilling")),IF(B81="f","Present Field",IF(OR(B81="e",M81="RIDT",M81="NS_60",M81="NS_OTHER",M81="NS_MOBILIZED",M81="EX_MARRIAGE",M81="EX_OTHER",M81="EX_EMERGENCY"),"Exc Absent",IF(M81&gt;0,IF(M81="","Absent","Orders"),"Absent")))))</f>
        <v>Null</v>
      </c>
      <c r="B81" s="27"/>
      <c r="C81" s="10"/>
      <c r="D81" s="10"/>
      <c r="E81" s="10"/>
      <c r="F81" s="10"/>
      <c r="G81" s="10"/>
      <c r="H81" s="27">
        <f t="shared" si="6"/>
        <v>0</v>
      </c>
      <c r="I81" s="11">
        <f t="shared" si="7"/>
        <v>0</v>
      </c>
      <c r="J81" s="13">
        <f t="shared" si="8"/>
        <v>0</v>
      </c>
      <c r="K81" s="27">
        <f t="shared" si="9"/>
        <v>0</v>
      </c>
      <c r="L81" s="27">
        <f t="shared" si="10"/>
        <v>0</v>
      </c>
      <c r="M81" s="27">
        <f>IF(OR(IFERROR(VLOOKUP(F81,DMM!$D$5:$J$1001,IF('Expiring CAC'!$B$4=DMM!$E$3,2,IF('Expiring CAC'!$B$4=DMM!$G$3,4,IF('Expiring CAC'!$B$4=DMM!$I$3,6,0))),0),0)="SATISFACTORY",IFERROR(VLOOKUP(F81,DMM!$D$5:$J$1001,IF('Expiring CAC'!$B$4=DMM!$E$3,2,IF('Expiring CAC'!$B$4=DMM!$G$3,4,IF('Expiring CAC'!$B$4=DMM!$I$3,6,0))),0),0)="UNEXCUSED_ABSENCE"),"",IFERROR(VLOOKUP(F81,DMM!$D$5:$J$1001,IF('Expiring CAC'!$B$4=DMM!$E$3,2,IF('Expiring CAC'!$B$4=DMM!$G$3,4,IF('Expiring CAC'!$B$4=DMM!$I$3,6,0))),0),0))</f>
        <v>0</v>
      </c>
    </row>
    <row r="82" spans="1:13" ht="13.5" thickBot="1">
      <c r="A82" s="27" t="str">
        <f>IF(G82="","Null",IF(OR(COUNTIF(CACReader!$H$4:$H$989,F82)&gt;0,B82=1),IF(M82="ADT","Present Orders",IF(M82&gt;0,IF(M82="","Present Drilling","Error: "&amp;M82),"Present Drilling")),IF(B82="f","Present Field",IF(OR(B82="e",M82="RIDT",M82="NS_60",M82="NS_OTHER",M82="NS_MOBILIZED",M82="EX_MARRIAGE",M82="EX_OTHER",M82="EX_EMERGENCY"),"Exc Absent",IF(M82&gt;0,IF(M82="","Absent","Orders"),"Absent")))))</f>
        <v>Null</v>
      </c>
      <c r="B82" s="27"/>
      <c r="C82" s="10"/>
      <c r="D82" s="10"/>
      <c r="E82" s="10"/>
      <c r="F82" s="10"/>
      <c r="G82" s="10"/>
      <c r="H82" s="27">
        <f t="shared" si="6"/>
        <v>0</v>
      </c>
      <c r="I82" s="11">
        <f t="shared" si="7"/>
        <v>0</v>
      </c>
      <c r="J82" s="13">
        <f t="shared" si="8"/>
        <v>0</v>
      </c>
      <c r="K82" s="27">
        <f t="shared" si="9"/>
        <v>0</v>
      </c>
      <c r="L82" s="27">
        <f t="shared" si="10"/>
        <v>0</v>
      </c>
      <c r="M82" s="27">
        <f>IF(OR(IFERROR(VLOOKUP(F82,DMM!$D$5:$J$1001,IF('Expiring CAC'!$B$4=DMM!$E$3,2,IF('Expiring CAC'!$B$4=DMM!$G$3,4,IF('Expiring CAC'!$B$4=DMM!$I$3,6,0))),0),0)="SATISFACTORY",IFERROR(VLOOKUP(F82,DMM!$D$5:$J$1001,IF('Expiring CAC'!$B$4=DMM!$E$3,2,IF('Expiring CAC'!$B$4=DMM!$G$3,4,IF('Expiring CAC'!$B$4=DMM!$I$3,6,0))),0),0)="UNEXCUSED_ABSENCE"),"",IFERROR(VLOOKUP(F82,DMM!$D$5:$J$1001,IF('Expiring CAC'!$B$4=DMM!$E$3,2,IF('Expiring CAC'!$B$4=DMM!$G$3,4,IF('Expiring CAC'!$B$4=DMM!$I$3,6,0))),0),0))</f>
        <v>0</v>
      </c>
    </row>
    <row r="83" spans="1:13" ht="13.5" thickBot="1">
      <c r="A83" s="27" t="str">
        <f>IF(G83="","Null",IF(OR(COUNTIF(CACReader!$H$4:$H$989,F83)&gt;0,B83=1),IF(M83="ADT","Present Orders",IF(M83&gt;0,IF(M83="","Present Drilling","Error: "&amp;M83),"Present Drilling")),IF(B83="f","Present Field",IF(OR(B83="e",M83="RIDT",M83="NS_60",M83="NS_OTHER",M83="NS_MOBILIZED",M83="EX_MARRIAGE",M83="EX_OTHER",M83="EX_EMERGENCY"),"Exc Absent",IF(M83&gt;0,IF(M83="","Absent","Orders"),"Absent")))))</f>
        <v>Null</v>
      </c>
      <c r="B83" s="27"/>
      <c r="C83" s="10"/>
      <c r="D83" s="10"/>
      <c r="E83" s="10"/>
      <c r="F83" s="10"/>
      <c r="G83" s="10"/>
      <c r="H83" s="27">
        <f t="shared" si="6"/>
        <v>0</v>
      </c>
      <c r="I83" s="11">
        <f t="shared" si="7"/>
        <v>0</v>
      </c>
      <c r="J83" s="13">
        <f t="shared" si="8"/>
        <v>0</v>
      </c>
      <c r="K83" s="27">
        <f t="shared" si="9"/>
        <v>0</v>
      </c>
      <c r="L83" s="27">
        <f t="shared" si="10"/>
        <v>0</v>
      </c>
      <c r="M83" s="27">
        <f>IF(OR(IFERROR(VLOOKUP(F83,DMM!$D$5:$J$1001,IF('Expiring CAC'!$B$4=DMM!$E$3,2,IF('Expiring CAC'!$B$4=DMM!$G$3,4,IF('Expiring CAC'!$B$4=DMM!$I$3,6,0))),0),0)="SATISFACTORY",IFERROR(VLOOKUP(F83,DMM!$D$5:$J$1001,IF('Expiring CAC'!$B$4=DMM!$E$3,2,IF('Expiring CAC'!$B$4=DMM!$G$3,4,IF('Expiring CAC'!$B$4=DMM!$I$3,6,0))),0),0)="UNEXCUSED_ABSENCE"),"",IFERROR(VLOOKUP(F83,DMM!$D$5:$J$1001,IF('Expiring CAC'!$B$4=DMM!$E$3,2,IF('Expiring CAC'!$B$4=DMM!$G$3,4,IF('Expiring CAC'!$B$4=DMM!$I$3,6,0))),0),0))</f>
        <v>0</v>
      </c>
    </row>
    <row r="84" spans="1:13" ht="13.5" thickBot="1">
      <c r="A84" s="27" t="str">
        <f>IF(G84="","Null",IF(OR(COUNTIF(CACReader!$H$4:$H$989,F84)&gt;0,B84=1),IF(M84="ADT","Present Orders",IF(M84&gt;0,IF(M84="","Present Drilling","Error: "&amp;M84),"Present Drilling")),IF(B84="f","Present Field",IF(OR(B84="e",M84="RIDT",M84="NS_60",M84="NS_OTHER",M84="NS_MOBILIZED",M84="EX_MARRIAGE",M84="EX_OTHER",M84="EX_EMERGENCY"),"Exc Absent",IF(M84&gt;0,IF(M84="","Absent","Orders"),"Absent")))))</f>
        <v>Null</v>
      </c>
      <c r="B84" s="27"/>
      <c r="C84" s="10"/>
      <c r="D84" s="10"/>
      <c r="E84" s="10"/>
      <c r="F84" s="10"/>
      <c r="G84" s="10"/>
      <c r="H84" s="27">
        <f t="shared" si="6"/>
        <v>0</v>
      </c>
      <c r="I84" s="11">
        <f t="shared" si="7"/>
        <v>0</v>
      </c>
      <c r="J84" s="13">
        <f t="shared" si="8"/>
        <v>0</v>
      </c>
      <c r="K84" s="27">
        <f t="shared" si="9"/>
        <v>0</v>
      </c>
      <c r="L84" s="27">
        <f t="shared" si="10"/>
        <v>0</v>
      </c>
      <c r="M84" s="27">
        <f>IF(OR(IFERROR(VLOOKUP(F84,DMM!$D$5:$J$1001,IF('Expiring CAC'!$B$4=DMM!$E$3,2,IF('Expiring CAC'!$B$4=DMM!$G$3,4,IF('Expiring CAC'!$B$4=DMM!$I$3,6,0))),0),0)="SATISFACTORY",IFERROR(VLOOKUP(F84,DMM!$D$5:$J$1001,IF('Expiring CAC'!$B$4=DMM!$E$3,2,IF('Expiring CAC'!$B$4=DMM!$G$3,4,IF('Expiring CAC'!$B$4=DMM!$I$3,6,0))),0),0)="UNEXCUSED_ABSENCE"),"",IFERROR(VLOOKUP(F84,DMM!$D$5:$J$1001,IF('Expiring CAC'!$B$4=DMM!$E$3,2,IF('Expiring CAC'!$B$4=DMM!$G$3,4,IF('Expiring CAC'!$B$4=DMM!$I$3,6,0))),0),0))</f>
        <v>0</v>
      </c>
    </row>
    <row r="85" spans="1:13" ht="13.5" thickBot="1">
      <c r="A85" s="27" t="str">
        <f>IF(G85="","Null",IF(OR(COUNTIF(CACReader!$H$4:$H$989,F85)&gt;0,B85=1),IF(M85="ADT","Present Orders",IF(M85&gt;0,IF(M85="","Present Drilling","Error: "&amp;M85),"Present Drilling")),IF(B85="f","Present Field",IF(OR(B85="e",M85="RIDT",M85="NS_60",M85="NS_OTHER",M85="NS_MOBILIZED",M85="EX_MARRIAGE",M85="EX_OTHER",M85="EX_EMERGENCY"),"Exc Absent",IF(M85&gt;0,IF(M85="","Absent","Orders"),"Absent")))))</f>
        <v>Null</v>
      </c>
      <c r="B85" s="27"/>
      <c r="C85" s="10"/>
      <c r="D85" s="10"/>
      <c r="E85" s="10"/>
      <c r="F85" s="10"/>
      <c r="G85" s="10"/>
      <c r="H85" s="27">
        <f t="shared" si="6"/>
        <v>0</v>
      </c>
      <c r="I85" s="11">
        <f t="shared" si="7"/>
        <v>0</v>
      </c>
      <c r="J85" s="13">
        <f t="shared" si="8"/>
        <v>0</v>
      </c>
      <c r="K85" s="27">
        <f t="shared" si="9"/>
        <v>0</v>
      </c>
      <c r="L85" s="27">
        <f t="shared" si="10"/>
        <v>0</v>
      </c>
      <c r="M85" s="27">
        <f>IF(OR(IFERROR(VLOOKUP(F85,DMM!$D$5:$J$1001,IF('Expiring CAC'!$B$4=DMM!$E$3,2,IF('Expiring CAC'!$B$4=DMM!$G$3,4,IF('Expiring CAC'!$B$4=DMM!$I$3,6,0))),0),0)="SATISFACTORY",IFERROR(VLOOKUP(F85,DMM!$D$5:$J$1001,IF('Expiring CAC'!$B$4=DMM!$E$3,2,IF('Expiring CAC'!$B$4=DMM!$G$3,4,IF('Expiring CAC'!$B$4=DMM!$I$3,6,0))),0),0)="UNEXCUSED_ABSENCE"),"",IFERROR(VLOOKUP(F85,DMM!$D$5:$J$1001,IF('Expiring CAC'!$B$4=DMM!$E$3,2,IF('Expiring CAC'!$B$4=DMM!$G$3,4,IF('Expiring CAC'!$B$4=DMM!$I$3,6,0))),0),0))</f>
        <v>0</v>
      </c>
    </row>
    <row r="86" spans="1:13" ht="13.5" thickBot="1">
      <c r="A86" s="27" t="str">
        <f>IF(G86="","Null",IF(OR(COUNTIF(CACReader!$H$4:$H$989,F86)&gt;0,B86=1),IF(M86="ADT","Present Orders",IF(M86&gt;0,IF(M86="","Present Drilling","Error: "&amp;M86),"Present Drilling")),IF(B86="f","Present Field",IF(OR(B86="e",M86="RIDT",M86="NS_60",M86="NS_OTHER",M86="NS_MOBILIZED",M86="EX_MARRIAGE",M86="EX_OTHER",M86="EX_EMERGENCY"),"Exc Absent",IF(M86&gt;0,IF(M86="","Absent","Orders"),"Absent")))))</f>
        <v>Null</v>
      </c>
      <c r="B86" s="27"/>
      <c r="C86" s="10"/>
      <c r="D86" s="10"/>
      <c r="E86" s="10"/>
      <c r="F86" s="10"/>
      <c r="G86" s="10"/>
      <c r="H86" s="27">
        <f t="shared" si="6"/>
        <v>0</v>
      </c>
      <c r="I86" s="11">
        <f t="shared" si="7"/>
        <v>0</v>
      </c>
      <c r="J86" s="13">
        <f t="shared" si="8"/>
        <v>0</v>
      </c>
      <c r="K86" s="27">
        <f t="shared" si="9"/>
        <v>0</v>
      </c>
      <c r="L86" s="27">
        <f t="shared" si="10"/>
        <v>0</v>
      </c>
      <c r="M86" s="27">
        <f>IF(OR(IFERROR(VLOOKUP(F86,DMM!$D$5:$J$1001,IF('Expiring CAC'!$B$4=DMM!$E$3,2,IF('Expiring CAC'!$B$4=DMM!$G$3,4,IF('Expiring CAC'!$B$4=DMM!$I$3,6,0))),0),0)="SATISFACTORY",IFERROR(VLOOKUP(F86,DMM!$D$5:$J$1001,IF('Expiring CAC'!$B$4=DMM!$E$3,2,IF('Expiring CAC'!$B$4=DMM!$G$3,4,IF('Expiring CAC'!$B$4=DMM!$I$3,6,0))),0),0)="UNEXCUSED_ABSENCE"),"",IFERROR(VLOOKUP(F86,DMM!$D$5:$J$1001,IF('Expiring CAC'!$B$4=DMM!$E$3,2,IF('Expiring CAC'!$B$4=DMM!$G$3,4,IF('Expiring CAC'!$B$4=DMM!$I$3,6,0))),0),0))</f>
        <v>0</v>
      </c>
    </row>
    <row r="87" spans="1:13" ht="13.5" thickBot="1">
      <c r="A87" s="27" t="str">
        <f>IF(G87="","Null",IF(OR(COUNTIF(CACReader!$H$4:$H$989,F87)&gt;0,B87=1),IF(M87="ADT","Present Orders",IF(M87&gt;0,IF(M87="","Present Drilling","Error: "&amp;M87),"Present Drilling")),IF(B87="f","Present Field",IF(OR(B87="e",M87="RIDT",M87="NS_60",M87="NS_OTHER",M87="NS_MOBILIZED",M87="EX_MARRIAGE",M87="EX_OTHER",M87="EX_EMERGENCY"),"Exc Absent",IF(M87&gt;0,IF(M87="","Absent","Orders"),"Absent")))))</f>
        <v>Null</v>
      </c>
      <c r="B87" s="27"/>
      <c r="C87" s="10"/>
      <c r="D87" s="10"/>
      <c r="E87" s="10"/>
      <c r="F87" s="10"/>
      <c r="G87" s="10"/>
      <c r="H87" s="27">
        <f t="shared" si="6"/>
        <v>0</v>
      </c>
      <c r="I87" s="11">
        <f t="shared" si="7"/>
        <v>0</v>
      </c>
      <c r="J87" s="13">
        <f t="shared" si="8"/>
        <v>0</v>
      </c>
      <c r="K87" s="27">
        <f t="shared" si="9"/>
        <v>0</v>
      </c>
      <c r="L87" s="27">
        <f t="shared" si="10"/>
        <v>0</v>
      </c>
      <c r="M87" s="27">
        <f>IF(OR(IFERROR(VLOOKUP(F87,DMM!$D$5:$J$1001,IF('Expiring CAC'!$B$4=DMM!$E$3,2,IF('Expiring CAC'!$B$4=DMM!$G$3,4,IF('Expiring CAC'!$B$4=DMM!$I$3,6,0))),0),0)="SATISFACTORY",IFERROR(VLOOKUP(F87,DMM!$D$5:$J$1001,IF('Expiring CAC'!$B$4=DMM!$E$3,2,IF('Expiring CAC'!$B$4=DMM!$G$3,4,IF('Expiring CAC'!$B$4=DMM!$I$3,6,0))),0),0)="UNEXCUSED_ABSENCE"),"",IFERROR(VLOOKUP(F87,DMM!$D$5:$J$1001,IF('Expiring CAC'!$B$4=DMM!$E$3,2,IF('Expiring CAC'!$B$4=DMM!$G$3,4,IF('Expiring CAC'!$B$4=DMM!$I$3,6,0))),0),0))</f>
        <v>0</v>
      </c>
    </row>
    <row r="88" spans="1:13" ht="13.5" thickBot="1">
      <c r="A88" s="27" t="str">
        <f>IF(G88="","Null",IF(OR(COUNTIF(CACReader!$H$4:$H$989,F88)&gt;0,B88=1),IF(M88="ADT","Present Orders",IF(M88&gt;0,IF(M88="","Present Drilling","Error: "&amp;M88),"Present Drilling")),IF(B88="f","Present Field",IF(OR(B88="e",M88="RIDT",M88="NS_60",M88="NS_OTHER",M88="NS_MOBILIZED",M88="EX_MARRIAGE",M88="EX_OTHER",M88="EX_EMERGENCY"),"Exc Absent",IF(M88&gt;0,IF(M88="","Absent","Orders"),"Absent")))))</f>
        <v>Null</v>
      </c>
      <c r="B88" s="27"/>
      <c r="C88" s="10"/>
      <c r="D88" s="10"/>
      <c r="E88" s="10"/>
      <c r="F88" s="10"/>
      <c r="G88" s="10"/>
      <c r="H88" s="27">
        <f t="shared" si="6"/>
        <v>0</v>
      </c>
      <c r="I88" s="11">
        <f t="shared" si="7"/>
        <v>0</v>
      </c>
      <c r="J88" s="13">
        <f t="shared" si="8"/>
        <v>0</v>
      </c>
      <c r="K88" s="27">
        <f t="shared" si="9"/>
        <v>0</v>
      </c>
      <c r="L88" s="27">
        <f t="shared" si="10"/>
        <v>0</v>
      </c>
      <c r="M88" s="27">
        <f>IF(OR(IFERROR(VLOOKUP(F88,DMM!$D$5:$J$1001,IF('Expiring CAC'!$B$4=DMM!$E$3,2,IF('Expiring CAC'!$B$4=DMM!$G$3,4,IF('Expiring CAC'!$B$4=DMM!$I$3,6,0))),0),0)="SATISFACTORY",IFERROR(VLOOKUP(F88,DMM!$D$5:$J$1001,IF('Expiring CAC'!$B$4=DMM!$E$3,2,IF('Expiring CAC'!$B$4=DMM!$G$3,4,IF('Expiring CAC'!$B$4=DMM!$I$3,6,0))),0),0)="UNEXCUSED_ABSENCE"),"",IFERROR(VLOOKUP(F88,DMM!$D$5:$J$1001,IF('Expiring CAC'!$B$4=DMM!$E$3,2,IF('Expiring CAC'!$B$4=DMM!$G$3,4,IF('Expiring CAC'!$B$4=DMM!$I$3,6,0))),0),0))</f>
        <v>0</v>
      </c>
    </row>
    <row r="89" spans="1:13" ht="13.5" thickBot="1">
      <c r="A89" s="27" t="str">
        <f>IF(G89="","Null",IF(OR(COUNTIF(CACReader!$H$4:$H$989,F89)&gt;0,B89=1),IF(M89="ADT","Present Orders",IF(M89&gt;0,IF(M89="","Present Drilling","Error: "&amp;M89),"Present Drilling")),IF(B89="f","Present Field",IF(OR(B89="e",M89="RIDT",M89="NS_60",M89="NS_OTHER",M89="NS_MOBILIZED",M89="EX_MARRIAGE",M89="EX_OTHER",M89="EX_EMERGENCY"),"Exc Absent",IF(M89&gt;0,IF(M89="","Absent","Orders"),"Absent")))))</f>
        <v>Null</v>
      </c>
      <c r="B89" s="27"/>
      <c r="C89" s="10"/>
      <c r="D89" s="10"/>
      <c r="E89" s="10"/>
      <c r="F89" s="10"/>
      <c r="G89" s="10"/>
      <c r="H89" s="27">
        <f t="shared" si="6"/>
        <v>0</v>
      </c>
      <c r="I89" s="11">
        <f t="shared" si="7"/>
        <v>0</v>
      </c>
      <c r="J89" s="13">
        <f t="shared" si="8"/>
        <v>0</v>
      </c>
      <c r="K89" s="27">
        <f t="shared" si="9"/>
        <v>0</v>
      </c>
      <c r="L89" s="27">
        <f t="shared" si="10"/>
        <v>0</v>
      </c>
      <c r="M89" s="27">
        <f>IF(OR(IFERROR(VLOOKUP(F89,DMM!$D$5:$J$1001,IF('Expiring CAC'!$B$4=DMM!$E$3,2,IF('Expiring CAC'!$B$4=DMM!$G$3,4,IF('Expiring CAC'!$B$4=DMM!$I$3,6,0))),0),0)="SATISFACTORY",IFERROR(VLOOKUP(F89,DMM!$D$5:$J$1001,IF('Expiring CAC'!$B$4=DMM!$E$3,2,IF('Expiring CAC'!$B$4=DMM!$G$3,4,IF('Expiring CAC'!$B$4=DMM!$I$3,6,0))),0),0)="UNEXCUSED_ABSENCE"),"",IFERROR(VLOOKUP(F89,DMM!$D$5:$J$1001,IF('Expiring CAC'!$B$4=DMM!$E$3,2,IF('Expiring CAC'!$B$4=DMM!$G$3,4,IF('Expiring CAC'!$B$4=DMM!$I$3,6,0))),0),0))</f>
        <v>0</v>
      </c>
    </row>
    <row r="90" spans="1:13" ht="13.5" thickBot="1">
      <c r="A90" s="27" t="str">
        <f>IF(G90="","Null",IF(OR(COUNTIF(CACReader!$H$4:$H$989,F90)&gt;0,B90=1),IF(M90="ADT","Present Orders",IF(M90&gt;0,IF(M90="","Present Drilling","Error: "&amp;M90),"Present Drilling")),IF(B90="f","Present Field",IF(OR(B90="e",M90="RIDT",M90="NS_60",M90="NS_OTHER",M90="NS_MOBILIZED",M90="EX_MARRIAGE",M90="EX_OTHER",M90="EX_EMERGENCY"),"Exc Absent",IF(M90&gt;0,IF(M90="","Absent","Orders"),"Absent")))))</f>
        <v>Null</v>
      </c>
      <c r="B90" s="27"/>
      <c r="C90" s="10"/>
      <c r="D90" s="10"/>
      <c r="E90" s="10"/>
      <c r="F90" s="10"/>
      <c r="G90" s="10"/>
      <c r="H90" s="27">
        <f t="shared" si="6"/>
        <v>0</v>
      </c>
      <c r="I90" s="11">
        <f t="shared" si="7"/>
        <v>0</v>
      </c>
      <c r="J90" s="13">
        <f t="shared" si="8"/>
        <v>0</v>
      </c>
      <c r="K90" s="27">
        <f t="shared" si="9"/>
        <v>0</v>
      </c>
      <c r="L90" s="27">
        <f t="shared" si="10"/>
        <v>0</v>
      </c>
      <c r="M90" s="27">
        <f>IF(OR(IFERROR(VLOOKUP(F90,DMM!$D$5:$J$1001,IF('Expiring CAC'!$B$4=DMM!$E$3,2,IF('Expiring CAC'!$B$4=DMM!$G$3,4,IF('Expiring CAC'!$B$4=DMM!$I$3,6,0))),0),0)="SATISFACTORY",IFERROR(VLOOKUP(F90,DMM!$D$5:$J$1001,IF('Expiring CAC'!$B$4=DMM!$E$3,2,IF('Expiring CAC'!$B$4=DMM!$G$3,4,IF('Expiring CAC'!$B$4=DMM!$I$3,6,0))),0),0)="UNEXCUSED_ABSENCE"),"",IFERROR(VLOOKUP(F90,DMM!$D$5:$J$1001,IF('Expiring CAC'!$B$4=DMM!$E$3,2,IF('Expiring CAC'!$B$4=DMM!$G$3,4,IF('Expiring CAC'!$B$4=DMM!$I$3,6,0))),0),0))</f>
        <v>0</v>
      </c>
    </row>
    <row r="91" spans="1:13" ht="13.5" thickBot="1">
      <c r="A91" s="27" t="str">
        <f>IF(G91="","Null",IF(OR(COUNTIF(CACReader!$H$4:$H$989,F91)&gt;0,B91=1),IF(M91="ADT","Present Orders",IF(M91&gt;0,IF(M91="","Present Drilling","Error: "&amp;M91),"Present Drilling")),IF(B91="f","Present Field",IF(OR(B91="e",M91="RIDT",M91="NS_60",M91="NS_OTHER",M91="NS_MOBILIZED",M91="EX_MARRIAGE",M91="EX_OTHER",M91="EX_EMERGENCY"),"Exc Absent",IF(M91&gt;0,IF(M91="","Absent","Orders"),"Absent")))))</f>
        <v>Null</v>
      </c>
      <c r="B91" s="27"/>
      <c r="C91" s="10"/>
      <c r="D91" s="10"/>
      <c r="E91" s="10"/>
      <c r="F91" s="10"/>
      <c r="G91" s="10"/>
      <c r="H91" s="27">
        <f t="shared" si="6"/>
        <v>0</v>
      </c>
      <c r="I91" s="11">
        <f t="shared" si="7"/>
        <v>0</v>
      </c>
      <c r="J91" s="13">
        <f t="shared" si="8"/>
        <v>0</v>
      </c>
      <c r="K91" s="27">
        <f t="shared" si="9"/>
        <v>0</v>
      </c>
      <c r="L91" s="27">
        <f t="shared" si="10"/>
        <v>0</v>
      </c>
      <c r="M91" s="27">
        <f>IF(OR(IFERROR(VLOOKUP(F91,DMM!$D$5:$J$1001,IF('Expiring CAC'!$B$4=DMM!$E$3,2,IF('Expiring CAC'!$B$4=DMM!$G$3,4,IF('Expiring CAC'!$B$4=DMM!$I$3,6,0))),0),0)="SATISFACTORY",IFERROR(VLOOKUP(F91,DMM!$D$5:$J$1001,IF('Expiring CAC'!$B$4=DMM!$E$3,2,IF('Expiring CAC'!$B$4=DMM!$G$3,4,IF('Expiring CAC'!$B$4=DMM!$I$3,6,0))),0),0)="UNEXCUSED_ABSENCE"),"",IFERROR(VLOOKUP(F91,DMM!$D$5:$J$1001,IF('Expiring CAC'!$B$4=DMM!$E$3,2,IF('Expiring CAC'!$B$4=DMM!$G$3,4,IF('Expiring CAC'!$B$4=DMM!$I$3,6,0))),0),0))</f>
        <v>0</v>
      </c>
    </row>
    <row r="92" spans="1:13" ht="13.5" thickBot="1">
      <c r="A92" s="27" t="str">
        <f>IF(G92="","Null",IF(OR(COUNTIF(CACReader!$H$4:$H$989,F92)&gt;0,B92=1),IF(M92="ADT","Present Orders",IF(M92&gt;0,IF(M92="","Present Drilling","Error: "&amp;M92),"Present Drilling")),IF(B92="f","Present Field",IF(OR(B92="e",M92="RIDT",M92="NS_60",M92="NS_OTHER",M92="NS_MOBILIZED",M92="EX_MARRIAGE",M92="EX_OTHER",M92="EX_EMERGENCY"),"Exc Absent",IF(M92&gt;0,IF(M92="","Absent","Orders"),"Absent")))))</f>
        <v>Null</v>
      </c>
      <c r="B92" s="27"/>
      <c r="C92" s="10"/>
      <c r="D92" s="10"/>
      <c r="E92" s="10"/>
      <c r="F92" s="10"/>
      <c r="G92" s="10"/>
      <c r="H92" s="27">
        <f t="shared" si="6"/>
        <v>0</v>
      </c>
      <c r="I92" s="11">
        <f t="shared" si="7"/>
        <v>0</v>
      </c>
      <c r="J92" s="13">
        <f t="shared" si="8"/>
        <v>0</v>
      </c>
      <c r="K92" s="27">
        <f t="shared" si="9"/>
        <v>0</v>
      </c>
      <c r="L92" s="27">
        <f t="shared" si="10"/>
        <v>0</v>
      </c>
      <c r="M92" s="27">
        <f>IF(OR(IFERROR(VLOOKUP(F92,DMM!$D$5:$J$1001,IF('Expiring CAC'!$B$4=DMM!$E$3,2,IF('Expiring CAC'!$B$4=DMM!$G$3,4,IF('Expiring CAC'!$B$4=DMM!$I$3,6,0))),0),0)="SATISFACTORY",IFERROR(VLOOKUP(F92,DMM!$D$5:$J$1001,IF('Expiring CAC'!$B$4=DMM!$E$3,2,IF('Expiring CAC'!$B$4=DMM!$G$3,4,IF('Expiring CAC'!$B$4=DMM!$I$3,6,0))),0),0)="UNEXCUSED_ABSENCE"),"",IFERROR(VLOOKUP(F92,DMM!$D$5:$J$1001,IF('Expiring CAC'!$B$4=DMM!$E$3,2,IF('Expiring CAC'!$B$4=DMM!$G$3,4,IF('Expiring CAC'!$B$4=DMM!$I$3,6,0))),0),0))</f>
        <v>0</v>
      </c>
    </row>
    <row r="93" spans="1:13" ht="13.5" thickBot="1">
      <c r="A93" s="27" t="str">
        <f>IF(G93="","Null",IF(OR(COUNTIF(CACReader!$H$4:$H$989,F93)&gt;0,B93=1),IF(M93="ADT","Present Orders",IF(M93&gt;0,IF(M93="","Present Drilling","Error: "&amp;M93),"Present Drilling")),IF(B93="f","Present Field",IF(OR(B93="e",M93="RIDT",M93="NS_60",M93="NS_OTHER",M93="NS_MOBILIZED",M93="EX_MARRIAGE",M93="EX_OTHER",M93="EX_EMERGENCY"),"Exc Absent",IF(M93&gt;0,IF(M93="","Absent","Orders"),"Absent")))))</f>
        <v>Null</v>
      </c>
      <c r="B93" s="27"/>
      <c r="C93" s="10"/>
      <c r="D93" s="10"/>
      <c r="E93" s="10"/>
      <c r="F93" s="10"/>
      <c r="G93" s="10"/>
      <c r="H93" s="27">
        <f t="shared" si="6"/>
        <v>0</v>
      </c>
      <c r="I93" s="11">
        <f t="shared" si="7"/>
        <v>0</v>
      </c>
      <c r="J93" s="13">
        <f t="shared" si="8"/>
        <v>0</v>
      </c>
      <c r="K93" s="27">
        <f t="shared" si="9"/>
        <v>0</v>
      </c>
      <c r="L93" s="27">
        <f t="shared" si="10"/>
        <v>0</v>
      </c>
      <c r="M93" s="27">
        <f>IF(OR(IFERROR(VLOOKUP(F93,DMM!$D$5:$J$1001,IF('Expiring CAC'!$B$4=DMM!$E$3,2,IF('Expiring CAC'!$B$4=DMM!$G$3,4,IF('Expiring CAC'!$B$4=DMM!$I$3,6,0))),0),0)="SATISFACTORY",IFERROR(VLOOKUP(F93,DMM!$D$5:$J$1001,IF('Expiring CAC'!$B$4=DMM!$E$3,2,IF('Expiring CAC'!$B$4=DMM!$G$3,4,IF('Expiring CAC'!$B$4=DMM!$I$3,6,0))),0),0)="UNEXCUSED_ABSENCE"),"",IFERROR(VLOOKUP(F93,DMM!$D$5:$J$1001,IF('Expiring CAC'!$B$4=DMM!$E$3,2,IF('Expiring CAC'!$B$4=DMM!$G$3,4,IF('Expiring CAC'!$B$4=DMM!$I$3,6,0))),0),0))</f>
        <v>0</v>
      </c>
    </row>
    <row r="94" spans="1:13" ht="13.5" thickBot="1">
      <c r="A94" s="27" t="str">
        <f>IF(G94="","Null",IF(OR(COUNTIF(CACReader!$H$4:$H$989,F94)&gt;0,B94=1),IF(M94="ADT","Present Orders",IF(M94&gt;0,IF(M94="","Present Drilling","Error: "&amp;M94),"Present Drilling")),IF(B94="f","Present Field",IF(OR(B94="e",M94="RIDT",M94="NS_60",M94="NS_OTHER",M94="NS_MOBILIZED",M94="EX_MARRIAGE",M94="EX_OTHER",M94="EX_EMERGENCY"),"Exc Absent",IF(M94&gt;0,IF(M94="","Absent","Orders"),"Absent")))))</f>
        <v>Null</v>
      </c>
      <c r="B94" s="27"/>
      <c r="C94" s="10"/>
      <c r="D94" s="10"/>
      <c r="E94" s="10"/>
      <c r="F94" s="10"/>
      <c r="G94" s="10"/>
      <c r="H94" s="27">
        <f t="shared" si="6"/>
        <v>0</v>
      </c>
      <c r="I94" s="11">
        <f t="shared" si="7"/>
        <v>0</v>
      </c>
      <c r="J94" s="13">
        <f t="shared" si="8"/>
        <v>0</v>
      </c>
      <c r="K94" s="27">
        <f t="shared" si="9"/>
        <v>0</v>
      </c>
      <c r="L94" s="27">
        <f t="shared" si="10"/>
        <v>0</v>
      </c>
      <c r="M94" s="27">
        <f>IF(OR(IFERROR(VLOOKUP(F94,DMM!$D$5:$J$1001,IF('Expiring CAC'!$B$4=DMM!$E$3,2,IF('Expiring CAC'!$B$4=DMM!$G$3,4,IF('Expiring CAC'!$B$4=DMM!$I$3,6,0))),0),0)="SATISFACTORY",IFERROR(VLOOKUP(F94,DMM!$D$5:$J$1001,IF('Expiring CAC'!$B$4=DMM!$E$3,2,IF('Expiring CAC'!$B$4=DMM!$G$3,4,IF('Expiring CAC'!$B$4=DMM!$I$3,6,0))),0),0)="UNEXCUSED_ABSENCE"),"",IFERROR(VLOOKUP(F94,DMM!$D$5:$J$1001,IF('Expiring CAC'!$B$4=DMM!$E$3,2,IF('Expiring CAC'!$B$4=DMM!$G$3,4,IF('Expiring CAC'!$B$4=DMM!$I$3,6,0))),0),0))</f>
        <v>0</v>
      </c>
    </row>
    <row r="95" spans="1:13" ht="13.5" thickBot="1">
      <c r="A95" s="27" t="str">
        <f>IF(G95="","Null",IF(OR(COUNTIF(CACReader!$H$4:$H$989,F95)&gt;0,B95=1),IF(M95="ADT","Present Orders",IF(M95&gt;0,IF(M95="","Present Drilling","Error: "&amp;M95),"Present Drilling")),IF(B95="f","Present Field",IF(OR(B95="e",M95="RIDT",M95="NS_60",M95="NS_OTHER",M95="NS_MOBILIZED",M95="EX_MARRIAGE",M95="EX_OTHER",M95="EX_EMERGENCY"),"Exc Absent",IF(M95&gt;0,IF(M95="","Absent","Orders"),"Absent")))))</f>
        <v>Null</v>
      </c>
      <c r="B95" s="27"/>
      <c r="C95" s="10"/>
      <c r="D95" s="10"/>
      <c r="E95" s="10"/>
      <c r="F95" s="10"/>
      <c r="G95" s="10"/>
      <c r="H95" s="27">
        <f t="shared" si="6"/>
        <v>0</v>
      </c>
      <c r="I95" s="11">
        <f t="shared" si="7"/>
        <v>0</v>
      </c>
      <c r="J95" s="13">
        <f t="shared" si="8"/>
        <v>0</v>
      </c>
      <c r="K95" s="27">
        <f t="shared" si="9"/>
        <v>0</v>
      </c>
      <c r="L95" s="27">
        <f t="shared" si="10"/>
        <v>0</v>
      </c>
      <c r="M95" s="27">
        <f>IF(OR(IFERROR(VLOOKUP(F95,DMM!$D$5:$J$1001,IF('Expiring CAC'!$B$4=DMM!$E$3,2,IF('Expiring CAC'!$B$4=DMM!$G$3,4,IF('Expiring CAC'!$B$4=DMM!$I$3,6,0))),0),0)="SATISFACTORY",IFERROR(VLOOKUP(F95,DMM!$D$5:$J$1001,IF('Expiring CAC'!$B$4=DMM!$E$3,2,IF('Expiring CAC'!$B$4=DMM!$G$3,4,IF('Expiring CAC'!$B$4=DMM!$I$3,6,0))),0),0)="UNEXCUSED_ABSENCE"),"",IFERROR(VLOOKUP(F95,DMM!$D$5:$J$1001,IF('Expiring CAC'!$B$4=DMM!$E$3,2,IF('Expiring CAC'!$B$4=DMM!$G$3,4,IF('Expiring CAC'!$B$4=DMM!$I$3,6,0))),0),0))</f>
        <v>0</v>
      </c>
    </row>
    <row r="96" spans="1:13" ht="13.5" thickBot="1">
      <c r="A96" s="27" t="str">
        <f>IF(G96="","Null",IF(OR(COUNTIF(CACReader!$H$4:$H$989,F96)&gt;0,B96=1),IF(M96="ADT","Present Orders",IF(M96&gt;0,IF(M96="","Present Drilling","Error: "&amp;M96),"Present Drilling")),IF(B96="f","Present Field",IF(OR(B96="e",M96="RIDT",M96="NS_60",M96="NS_OTHER",M96="NS_MOBILIZED",M96="EX_MARRIAGE",M96="EX_OTHER",M96="EX_EMERGENCY"),"Exc Absent",IF(M96&gt;0,IF(M96="","Absent","Orders"),"Absent")))))</f>
        <v>Null</v>
      </c>
      <c r="B96" s="27"/>
      <c r="C96" s="10"/>
      <c r="D96" s="10"/>
      <c r="E96" s="10"/>
      <c r="F96" s="10"/>
      <c r="G96" s="10"/>
      <c r="H96" s="27">
        <f t="shared" si="6"/>
        <v>0</v>
      </c>
      <c r="I96" s="11">
        <f t="shared" si="7"/>
        <v>0</v>
      </c>
      <c r="J96" s="13">
        <f t="shared" si="8"/>
        <v>0</v>
      </c>
      <c r="K96" s="27">
        <f t="shared" si="9"/>
        <v>0</v>
      </c>
      <c r="L96" s="27">
        <f t="shared" si="10"/>
        <v>0</v>
      </c>
      <c r="M96" s="27">
        <f>IF(OR(IFERROR(VLOOKUP(F96,DMM!$D$5:$J$1001,IF('Expiring CAC'!$B$4=DMM!$E$3,2,IF('Expiring CAC'!$B$4=DMM!$G$3,4,IF('Expiring CAC'!$B$4=DMM!$I$3,6,0))),0),0)="SATISFACTORY",IFERROR(VLOOKUP(F96,DMM!$D$5:$J$1001,IF('Expiring CAC'!$B$4=DMM!$E$3,2,IF('Expiring CAC'!$B$4=DMM!$G$3,4,IF('Expiring CAC'!$B$4=DMM!$I$3,6,0))),0),0)="UNEXCUSED_ABSENCE"),"",IFERROR(VLOOKUP(F96,DMM!$D$5:$J$1001,IF('Expiring CAC'!$B$4=DMM!$E$3,2,IF('Expiring CAC'!$B$4=DMM!$G$3,4,IF('Expiring CAC'!$B$4=DMM!$I$3,6,0))),0),0))</f>
        <v>0</v>
      </c>
    </row>
    <row r="97" spans="1:13" ht="13.5" thickBot="1">
      <c r="A97" s="27" t="str">
        <f>IF(G97="","Null",IF(OR(COUNTIF(CACReader!$H$4:$H$989,F97)&gt;0,B97=1),IF(M97="ADT","Present Orders",IF(M97&gt;0,IF(M97="","Present Drilling","Error: "&amp;M97),"Present Drilling")),IF(B97="f","Present Field",IF(OR(B97="e",M97="RIDT",M97="NS_60",M97="NS_OTHER",M97="NS_MOBILIZED",M97="EX_MARRIAGE",M97="EX_OTHER",M97="EX_EMERGENCY"),"Exc Absent",IF(M97&gt;0,IF(M97="","Absent","Orders"),"Absent")))))</f>
        <v>Null</v>
      </c>
      <c r="B97" s="27"/>
      <c r="C97" s="10"/>
      <c r="D97" s="10"/>
      <c r="E97" s="10"/>
      <c r="F97" s="10"/>
      <c r="G97" s="10"/>
      <c r="H97" s="27">
        <f t="shared" si="6"/>
        <v>0</v>
      </c>
      <c r="I97" s="11">
        <f t="shared" si="7"/>
        <v>0</v>
      </c>
      <c r="J97" s="13">
        <f t="shared" si="8"/>
        <v>0</v>
      </c>
      <c r="K97" s="27">
        <f t="shared" si="9"/>
        <v>0</v>
      </c>
      <c r="L97" s="27">
        <f t="shared" si="10"/>
        <v>0</v>
      </c>
      <c r="M97" s="27">
        <f>IF(OR(IFERROR(VLOOKUP(F97,DMM!$D$5:$J$1001,IF('Expiring CAC'!$B$4=DMM!$E$3,2,IF('Expiring CAC'!$B$4=DMM!$G$3,4,IF('Expiring CAC'!$B$4=DMM!$I$3,6,0))),0),0)="SATISFACTORY",IFERROR(VLOOKUP(F97,DMM!$D$5:$J$1001,IF('Expiring CAC'!$B$4=DMM!$E$3,2,IF('Expiring CAC'!$B$4=DMM!$G$3,4,IF('Expiring CAC'!$B$4=DMM!$I$3,6,0))),0),0)="UNEXCUSED_ABSENCE"),"",IFERROR(VLOOKUP(F97,DMM!$D$5:$J$1001,IF('Expiring CAC'!$B$4=DMM!$E$3,2,IF('Expiring CAC'!$B$4=DMM!$G$3,4,IF('Expiring CAC'!$B$4=DMM!$I$3,6,0))),0),0))</f>
        <v>0</v>
      </c>
    </row>
    <row r="98" spans="1:13" ht="13.5" thickBot="1">
      <c r="A98" s="27" t="str">
        <f>IF(G98="","Null",IF(OR(COUNTIF(CACReader!$H$4:$H$989,F98)&gt;0,B98=1),IF(M98="ADT","Present Orders",IF(M98&gt;0,IF(M98="","Present Drilling","Error: "&amp;M98),"Present Drilling")),IF(B98="f","Present Field",IF(OR(B98="e",M98="RIDT",M98="NS_60",M98="NS_OTHER",M98="NS_MOBILIZED",M98="EX_MARRIAGE",M98="EX_OTHER",M98="EX_EMERGENCY"),"Exc Absent",IF(M98&gt;0,IF(M98="","Absent","Orders"),"Absent")))))</f>
        <v>Null</v>
      </c>
      <c r="B98" s="27"/>
      <c r="C98" s="10"/>
      <c r="D98" s="10"/>
      <c r="E98" s="10"/>
      <c r="F98" s="10"/>
      <c r="G98" s="10"/>
      <c r="H98" s="27">
        <f t="shared" si="6"/>
        <v>0</v>
      </c>
      <c r="I98" s="11">
        <f t="shared" si="7"/>
        <v>0</v>
      </c>
      <c r="J98" s="13">
        <f t="shared" si="8"/>
        <v>0</v>
      </c>
      <c r="K98" s="27">
        <f t="shared" si="9"/>
        <v>0</v>
      </c>
      <c r="L98" s="27">
        <f t="shared" si="10"/>
        <v>0</v>
      </c>
      <c r="M98" s="27">
        <f>IF(OR(IFERROR(VLOOKUP(F98,DMM!$D$5:$J$1001,IF('Expiring CAC'!$B$4=DMM!$E$3,2,IF('Expiring CAC'!$B$4=DMM!$G$3,4,IF('Expiring CAC'!$B$4=DMM!$I$3,6,0))),0),0)="SATISFACTORY",IFERROR(VLOOKUP(F98,DMM!$D$5:$J$1001,IF('Expiring CAC'!$B$4=DMM!$E$3,2,IF('Expiring CAC'!$B$4=DMM!$G$3,4,IF('Expiring CAC'!$B$4=DMM!$I$3,6,0))),0),0)="UNEXCUSED_ABSENCE"),"",IFERROR(VLOOKUP(F98,DMM!$D$5:$J$1001,IF('Expiring CAC'!$B$4=DMM!$E$3,2,IF('Expiring CAC'!$B$4=DMM!$G$3,4,IF('Expiring CAC'!$B$4=DMM!$I$3,6,0))),0),0))</f>
        <v>0</v>
      </c>
    </row>
    <row r="99" spans="1:13" ht="13.5" thickBot="1">
      <c r="A99" s="27" t="str">
        <f>IF(G99="","Null",IF(OR(COUNTIF(CACReader!$H$4:$H$989,F99)&gt;0,B99=1),IF(M99="ADT","Present Orders",IF(M99&gt;0,IF(M99="","Present Drilling","Error: "&amp;M99),"Present Drilling")),IF(B99="f","Present Field",IF(OR(B99="e",M99="RIDT",M99="NS_60",M99="NS_OTHER",M99="NS_MOBILIZED",M99="EX_MARRIAGE",M99="EX_OTHER",M99="EX_EMERGENCY"),"Exc Absent",IF(M99&gt;0,IF(M99="","Absent","Orders"),"Absent")))))</f>
        <v>Null</v>
      </c>
      <c r="B99" s="27"/>
      <c r="C99" s="10"/>
      <c r="D99" s="10"/>
      <c r="E99" s="10"/>
      <c r="F99" s="10"/>
      <c r="G99" s="10"/>
      <c r="H99" s="27">
        <f t="shared" si="6"/>
        <v>0</v>
      </c>
      <c r="I99" s="11">
        <f t="shared" si="7"/>
        <v>0</v>
      </c>
      <c r="J99" s="13">
        <f t="shared" si="8"/>
        <v>0</v>
      </c>
      <c r="K99" s="27">
        <f t="shared" si="9"/>
        <v>0</v>
      </c>
      <c r="L99" s="27">
        <f t="shared" si="10"/>
        <v>0</v>
      </c>
      <c r="M99" s="27">
        <f>IF(OR(IFERROR(VLOOKUP(F99,DMM!$D$5:$J$1001,IF('Expiring CAC'!$B$4=DMM!$E$3,2,IF('Expiring CAC'!$B$4=DMM!$G$3,4,IF('Expiring CAC'!$B$4=DMM!$I$3,6,0))),0),0)="SATISFACTORY",IFERROR(VLOOKUP(F99,DMM!$D$5:$J$1001,IF('Expiring CAC'!$B$4=DMM!$E$3,2,IF('Expiring CAC'!$B$4=DMM!$G$3,4,IF('Expiring CAC'!$B$4=DMM!$I$3,6,0))),0),0)="UNEXCUSED_ABSENCE"),"",IFERROR(VLOOKUP(F99,DMM!$D$5:$J$1001,IF('Expiring CAC'!$B$4=DMM!$E$3,2,IF('Expiring CAC'!$B$4=DMM!$G$3,4,IF('Expiring CAC'!$B$4=DMM!$I$3,6,0))),0),0))</f>
        <v>0</v>
      </c>
    </row>
    <row r="100" spans="1:13" ht="13.5" thickBot="1">
      <c r="A100" s="27" t="str">
        <f>IF(G100="","Null",IF(OR(COUNTIF(CACReader!$H$4:$H$989,F100)&gt;0,B100=1),IF(M100="ADT","Present Orders",IF(M100&gt;0,IF(M100="","Present Drilling","Error: "&amp;M100),"Present Drilling")),IF(B100="f","Present Field",IF(OR(B100="e",M100="RIDT",M100="NS_60",M100="NS_OTHER",M100="NS_MOBILIZED",M100="EX_MARRIAGE",M100="EX_OTHER",M100="EX_EMERGENCY"),"Exc Absent",IF(M100&gt;0,IF(M100="","Absent","Orders"),"Absent")))))</f>
        <v>Null</v>
      </c>
      <c r="B100" s="27"/>
      <c r="C100" s="10"/>
      <c r="D100" s="10"/>
      <c r="E100" s="10"/>
      <c r="F100" s="10"/>
      <c r="G100" s="10"/>
      <c r="H100" s="27">
        <f t="shared" si="6"/>
        <v>0</v>
      </c>
      <c r="I100" s="11">
        <f t="shared" si="7"/>
        <v>0</v>
      </c>
      <c r="J100" s="13">
        <f t="shared" si="8"/>
        <v>0</v>
      </c>
      <c r="K100" s="27">
        <f t="shared" si="9"/>
        <v>0</v>
      </c>
      <c r="L100" s="27">
        <f t="shared" si="10"/>
        <v>0</v>
      </c>
      <c r="M100" s="27">
        <f>IF(OR(IFERROR(VLOOKUP(F100,DMM!$D$5:$J$1001,IF('Expiring CAC'!$B$4=DMM!$E$3,2,IF('Expiring CAC'!$B$4=DMM!$G$3,4,IF('Expiring CAC'!$B$4=DMM!$I$3,6,0))),0),0)="SATISFACTORY",IFERROR(VLOOKUP(F100,DMM!$D$5:$J$1001,IF('Expiring CAC'!$B$4=DMM!$E$3,2,IF('Expiring CAC'!$B$4=DMM!$G$3,4,IF('Expiring CAC'!$B$4=DMM!$I$3,6,0))),0),0)="UNEXCUSED_ABSENCE"),"",IFERROR(VLOOKUP(F100,DMM!$D$5:$J$1001,IF('Expiring CAC'!$B$4=DMM!$E$3,2,IF('Expiring CAC'!$B$4=DMM!$G$3,4,IF('Expiring CAC'!$B$4=DMM!$I$3,6,0))),0),0))</f>
        <v>0</v>
      </c>
    </row>
    <row r="101" spans="1:13" ht="13.5" thickBot="1">
      <c r="A101" s="27" t="str">
        <f>IF(G101="","Null",IF(OR(COUNTIF(CACReader!$H$4:$H$989,F101)&gt;0,B101=1),IF(M101="ADT","Present Orders",IF(M101&gt;0,IF(M101="","Present Drilling","Error: "&amp;M101),"Present Drilling")),IF(B101="f","Present Field",IF(OR(B101="e",M101="RIDT",M101="NS_60",M101="NS_OTHER",M101="NS_MOBILIZED",M101="EX_MARRIAGE",M101="EX_OTHER",M101="EX_EMERGENCY"),"Exc Absent",IF(M101&gt;0,IF(M101="","Absent","Orders"),"Absent")))))</f>
        <v>Null</v>
      </c>
      <c r="B101" s="27"/>
      <c r="C101" s="10"/>
      <c r="D101" s="10"/>
      <c r="E101" s="10"/>
      <c r="F101" s="10"/>
      <c r="G101" s="10"/>
      <c r="H101" s="27">
        <f t="shared" si="6"/>
        <v>0</v>
      </c>
      <c r="I101" s="11">
        <f t="shared" si="7"/>
        <v>0</v>
      </c>
      <c r="J101" s="13">
        <f t="shared" si="8"/>
        <v>0</v>
      </c>
      <c r="K101" s="27">
        <f t="shared" si="9"/>
        <v>0</v>
      </c>
      <c r="L101" s="27">
        <f t="shared" si="10"/>
        <v>0</v>
      </c>
      <c r="M101" s="27">
        <f>IF(OR(IFERROR(VLOOKUP(F101,DMM!$D$5:$J$1001,IF('Expiring CAC'!$B$4=DMM!$E$3,2,IF('Expiring CAC'!$B$4=DMM!$G$3,4,IF('Expiring CAC'!$B$4=DMM!$I$3,6,0))),0),0)="SATISFACTORY",IFERROR(VLOOKUP(F101,DMM!$D$5:$J$1001,IF('Expiring CAC'!$B$4=DMM!$E$3,2,IF('Expiring CAC'!$B$4=DMM!$G$3,4,IF('Expiring CAC'!$B$4=DMM!$I$3,6,0))),0),0)="UNEXCUSED_ABSENCE"),"",IFERROR(VLOOKUP(F101,DMM!$D$5:$J$1001,IF('Expiring CAC'!$B$4=DMM!$E$3,2,IF('Expiring CAC'!$B$4=DMM!$G$3,4,IF('Expiring CAC'!$B$4=DMM!$I$3,6,0))),0),0))</f>
        <v>0</v>
      </c>
    </row>
    <row r="102" spans="1:13" ht="13.5" thickBot="1">
      <c r="A102" s="27" t="str">
        <f>IF(G102="","Null",IF(OR(COUNTIF(CACReader!$H$4:$H$989,F102)&gt;0,B102=1),IF(M102="ADT","Present Orders",IF(M102&gt;0,IF(M102="","Present Drilling","Error: "&amp;M102),"Present Drilling")),IF(B102="f","Present Field",IF(OR(B102="e",M102="RIDT",M102="NS_60",M102="NS_OTHER",M102="NS_MOBILIZED",M102="EX_MARRIAGE",M102="EX_OTHER",M102="EX_EMERGENCY"),"Exc Absent",IF(M102&gt;0,IF(M102="","Absent","Orders"),"Absent")))))</f>
        <v>Null</v>
      </c>
      <c r="B102" s="27"/>
      <c r="C102" s="10"/>
      <c r="D102" s="10"/>
      <c r="E102" s="10"/>
      <c r="F102" s="10"/>
      <c r="G102" s="10"/>
      <c r="H102" s="27">
        <f t="shared" si="6"/>
        <v>0</v>
      </c>
      <c r="I102" s="11">
        <f t="shared" si="7"/>
        <v>0</v>
      </c>
      <c r="J102" s="13">
        <f t="shared" si="8"/>
        <v>0</v>
      </c>
      <c r="K102" s="27">
        <f t="shared" si="9"/>
        <v>0</v>
      </c>
      <c r="L102" s="27">
        <f t="shared" si="10"/>
        <v>0</v>
      </c>
      <c r="M102" s="27">
        <f>IF(OR(IFERROR(VLOOKUP(F102,DMM!$D$5:$J$1001,IF('Expiring CAC'!$B$4=DMM!$E$3,2,IF('Expiring CAC'!$B$4=DMM!$G$3,4,IF('Expiring CAC'!$B$4=DMM!$I$3,6,0))),0),0)="SATISFACTORY",IFERROR(VLOOKUP(F102,DMM!$D$5:$J$1001,IF('Expiring CAC'!$B$4=DMM!$E$3,2,IF('Expiring CAC'!$B$4=DMM!$G$3,4,IF('Expiring CAC'!$B$4=DMM!$I$3,6,0))),0),0)="UNEXCUSED_ABSENCE"),"",IFERROR(VLOOKUP(F102,DMM!$D$5:$J$1001,IF('Expiring CAC'!$B$4=DMM!$E$3,2,IF('Expiring CAC'!$B$4=DMM!$G$3,4,IF('Expiring CAC'!$B$4=DMM!$I$3,6,0))),0),0))</f>
        <v>0</v>
      </c>
    </row>
    <row r="103" spans="1:13" ht="13.5" thickBot="1">
      <c r="A103" s="27" t="str">
        <f>IF(G103="","Null",IF(OR(COUNTIF(CACReader!$H$4:$H$989,F103)&gt;0,B103=1),IF(M103="ADT","Present Orders",IF(M103&gt;0,IF(M103="","Present Drilling","Error: "&amp;M103),"Present Drilling")),IF(B103="f","Present Field",IF(OR(B103="e",M103="RIDT",M103="NS_60",M103="NS_OTHER",M103="NS_MOBILIZED",M103="EX_MARRIAGE",M103="EX_OTHER",M103="EX_EMERGENCY"),"Exc Absent",IF(M103&gt;0,IF(M103="","Absent","Orders"),"Absent")))))</f>
        <v>Null</v>
      </c>
      <c r="B103" s="27"/>
      <c r="C103" s="10"/>
      <c r="D103" s="10"/>
      <c r="E103" s="10"/>
      <c r="F103" s="10"/>
      <c r="G103" s="10"/>
      <c r="H103" s="27">
        <f t="shared" si="6"/>
        <v>0</v>
      </c>
      <c r="I103" s="11">
        <f t="shared" si="7"/>
        <v>0</v>
      </c>
      <c r="J103" s="13">
        <f t="shared" si="8"/>
        <v>0</v>
      </c>
      <c r="K103" s="27">
        <f t="shared" si="9"/>
        <v>0</v>
      </c>
      <c r="L103" s="27">
        <f t="shared" si="10"/>
        <v>0</v>
      </c>
      <c r="M103" s="27">
        <f>IF(OR(IFERROR(VLOOKUP(F103,DMM!$D$5:$J$1001,IF('Expiring CAC'!$B$4=DMM!$E$3,2,IF('Expiring CAC'!$B$4=DMM!$G$3,4,IF('Expiring CAC'!$B$4=DMM!$I$3,6,0))),0),0)="SATISFACTORY",IFERROR(VLOOKUP(F103,DMM!$D$5:$J$1001,IF('Expiring CAC'!$B$4=DMM!$E$3,2,IF('Expiring CAC'!$B$4=DMM!$G$3,4,IF('Expiring CAC'!$B$4=DMM!$I$3,6,0))),0),0)="UNEXCUSED_ABSENCE"),"",IFERROR(VLOOKUP(F103,DMM!$D$5:$J$1001,IF('Expiring CAC'!$B$4=DMM!$E$3,2,IF('Expiring CAC'!$B$4=DMM!$G$3,4,IF('Expiring CAC'!$B$4=DMM!$I$3,6,0))),0),0))</f>
        <v>0</v>
      </c>
    </row>
    <row r="104" spans="1:13" ht="13.5" thickBot="1">
      <c r="A104" s="27" t="str">
        <f>IF(G104="","Null",IF(OR(COUNTIF(CACReader!$H$4:$H$989,F104)&gt;0,B104=1),IF(M104="ADT","Present Orders",IF(M104&gt;0,IF(M104="","Present Drilling","Error: "&amp;M104),"Present Drilling")),IF(B104="f","Present Field",IF(OR(B104="e",M104="RIDT",M104="NS_60",M104="NS_OTHER",M104="NS_MOBILIZED",M104="EX_MARRIAGE",M104="EX_OTHER",M104="EX_EMERGENCY"),"Exc Absent",IF(M104&gt;0,IF(M104="","Absent","Orders"),"Absent")))))</f>
        <v>Null</v>
      </c>
      <c r="B104" s="27"/>
      <c r="C104" s="10"/>
      <c r="D104" s="10"/>
      <c r="E104" s="10"/>
      <c r="F104" s="10"/>
      <c r="G104" s="10"/>
      <c r="H104" s="27">
        <f t="shared" si="6"/>
        <v>0</v>
      </c>
      <c r="I104" s="11">
        <f t="shared" si="7"/>
        <v>0</v>
      </c>
      <c r="J104" s="13">
        <f t="shared" si="8"/>
        <v>0</v>
      </c>
      <c r="K104" s="27">
        <f t="shared" si="9"/>
        <v>0</v>
      </c>
      <c r="L104" s="27">
        <f t="shared" si="10"/>
        <v>0</v>
      </c>
      <c r="M104" s="27">
        <f>IF(OR(IFERROR(VLOOKUP(F104,DMM!$D$5:$J$1001,IF('Expiring CAC'!$B$4=DMM!$E$3,2,IF('Expiring CAC'!$B$4=DMM!$G$3,4,IF('Expiring CAC'!$B$4=DMM!$I$3,6,0))),0),0)="SATISFACTORY",IFERROR(VLOOKUP(F104,DMM!$D$5:$J$1001,IF('Expiring CAC'!$B$4=DMM!$E$3,2,IF('Expiring CAC'!$B$4=DMM!$G$3,4,IF('Expiring CAC'!$B$4=DMM!$I$3,6,0))),0),0)="UNEXCUSED_ABSENCE"),"",IFERROR(VLOOKUP(F104,DMM!$D$5:$J$1001,IF('Expiring CAC'!$B$4=DMM!$E$3,2,IF('Expiring CAC'!$B$4=DMM!$G$3,4,IF('Expiring CAC'!$B$4=DMM!$I$3,6,0))),0),0))</f>
        <v>0</v>
      </c>
    </row>
    <row r="105" spans="1:13" ht="13.5" thickBot="1">
      <c r="A105" s="27" t="str">
        <f>IF(G105="","Null",IF(OR(COUNTIF(CACReader!$H$4:$H$989,F105)&gt;0,B105=1),IF(M105="ADT","Present Orders",IF(M105&gt;0,IF(M105="","Present Drilling","Error: "&amp;M105),"Present Drilling")),IF(B105="f","Present Field",IF(OR(B105="e",M105="RIDT",M105="NS_60",M105="NS_OTHER",M105="NS_MOBILIZED",M105="EX_MARRIAGE",M105="EX_OTHER",M105="EX_EMERGENCY"),"Exc Absent",IF(M105&gt;0,IF(M105="","Absent","Orders"),"Absent")))))</f>
        <v>Null</v>
      </c>
      <c r="B105" s="27"/>
      <c r="C105" s="10"/>
      <c r="D105" s="10"/>
      <c r="E105" s="10"/>
      <c r="F105" s="10"/>
      <c r="G105" s="10"/>
      <c r="H105" s="27">
        <f t="shared" si="6"/>
        <v>0</v>
      </c>
      <c r="I105" s="11">
        <f t="shared" si="7"/>
        <v>0</v>
      </c>
      <c r="J105" s="13">
        <f t="shared" si="8"/>
        <v>0</v>
      </c>
      <c r="K105" s="27">
        <f t="shared" si="9"/>
        <v>0</v>
      </c>
      <c r="L105" s="27">
        <f t="shared" si="10"/>
        <v>0</v>
      </c>
      <c r="M105" s="27">
        <f>IF(OR(IFERROR(VLOOKUP(F105,DMM!$D$5:$J$1001,IF('Expiring CAC'!$B$4=DMM!$E$3,2,IF('Expiring CAC'!$B$4=DMM!$G$3,4,IF('Expiring CAC'!$B$4=DMM!$I$3,6,0))),0),0)="SATISFACTORY",IFERROR(VLOOKUP(F105,DMM!$D$5:$J$1001,IF('Expiring CAC'!$B$4=DMM!$E$3,2,IF('Expiring CAC'!$B$4=DMM!$G$3,4,IF('Expiring CAC'!$B$4=DMM!$I$3,6,0))),0),0)="UNEXCUSED_ABSENCE"),"",IFERROR(VLOOKUP(F105,DMM!$D$5:$J$1001,IF('Expiring CAC'!$B$4=DMM!$E$3,2,IF('Expiring CAC'!$B$4=DMM!$G$3,4,IF('Expiring CAC'!$B$4=DMM!$I$3,6,0))),0),0))</f>
        <v>0</v>
      </c>
    </row>
    <row r="106" spans="1:13" ht="13.5" thickBot="1">
      <c r="A106" s="27" t="str">
        <f>IF(G106="","Null",IF(OR(COUNTIF(CACReader!$H$4:$H$989,F106)&gt;0,B106=1),IF(M106="ADT","Present Orders",IF(M106&gt;0,IF(M106="","Present Drilling","Error: "&amp;M106),"Present Drilling")),IF(B106="f","Present Field",IF(OR(B106="e",M106="RIDT",M106="NS_60",M106="NS_OTHER",M106="NS_MOBILIZED",M106="EX_MARRIAGE",M106="EX_OTHER",M106="EX_EMERGENCY"),"Exc Absent",IF(M106&gt;0,IF(M106="","Absent","Orders"),"Absent")))))</f>
        <v>Null</v>
      </c>
      <c r="B106" s="27"/>
      <c r="C106" s="10"/>
      <c r="D106" s="10"/>
      <c r="E106" s="10"/>
      <c r="F106" s="10"/>
      <c r="G106" s="10"/>
      <c r="H106" s="27">
        <f t="shared" si="6"/>
        <v>0</v>
      </c>
      <c r="I106" s="11">
        <f t="shared" si="7"/>
        <v>0</v>
      </c>
      <c r="J106" s="13">
        <f t="shared" si="8"/>
        <v>0</v>
      </c>
      <c r="K106" s="27">
        <f t="shared" si="9"/>
        <v>0</v>
      </c>
      <c r="L106" s="27">
        <f t="shared" si="10"/>
        <v>0</v>
      </c>
      <c r="M106" s="27">
        <f>IF(OR(IFERROR(VLOOKUP(F106,DMM!$D$5:$J$1001,IF('Expiring CAC'!$B$4=DMM!$E$3,2,IF('Expiring CAC'!$B$4=DMM!$G$3,4,IF('Expiring CAC'!$B$4=DMM!$I$3,6,0))),0),0)="SATISFACTORY",IFERROR(VLOOKUP(F106,DMM!$D$5:$J$1001,IF('Expiring CAC'!$B$4=DMM!$E$3,2,IF('Expiring CAC'!$B$4=DMM!$G$3,4,IF('Expiring CAC'!$B$4=DMM!$I$3,6,0))),0),0)="UNEXCUSED_ABSENCE"),"",IFERROR(VLOOKUP(F106,DMM!$D$5:$J$1001,IF('Expiring CAC'!$B$4=DMM!$E$3,2,IF('Expiring CAC'!$B$4=DMM!$G$3,4,IF('Expiring CAC'!$B$4=DMM!$I$3,6,0))),0),0))</f>
        <v>0</v>
      </c>
    </row>
    <row r="107" spans="1:13" ht="13.5" thickBot="1">
      <c r="A107" s="27" t="str">
        <f>IF(G107="","Null",IF(OR(COUNTIF(CACReader!$H$4:$H$989,F107)&gt;0,B107=1),IF(M107="ADT","Present Orders",IF(M107&gt;0,IF(M107="","Present Drilling","Error: "&amp;M107),"Present Drilling")),IF(B107="f","Present Field",IF(OR(B107="e",M107="RIDT",M107="NS_60",M107="NS_OTHER",M107="NS_MOBILIZED",M107="EX_MARRIAGE",M107="EX_OTHER",M107="EX_EMERGENCY"),"Exc Absent",IF(M107&gt;0,IF(M107="","Absent","Orders"),"Absent")))))</f>
        <v>Null</v>
      </c>
      <c r="B107" s="27"/>
      <c r="C107" s="10"/>
      <c r="D107" s="10"/>
      <c r="E107" s="10"/>
      <c r="F107" s="10"/>
      <c r="G107" s="10"/>
      <c r="H107" s="27">
        <f t="shared" si="6"/>
        <v>0</v>
      </c>
      <c r="I107" s="11">
        <f t="shared" si="7"/>
        <v>0</v>
      </c>
      <c r="J107" s="13">
        <f t="shared" si="8"/>
        <v>0</v>
      </c>
      <c r="K107" s="27">
        <f t="shared" si="9"/>
        <v>0</v>
      </c>
      <c r="L107" s="27">
        <f t="shared" si="10"/>
        <v>0</v>
      </c>
      <c r="M107" s="27">
        <f>IF(OR(IFERROR(VLOOKUP(F107,DMM!$D$5:$J$1001,IF('Expiring CAC'!$B$4=DMM!$E$3,2,IF('Expiring CAC'!$B$4=DMM!$G$3,4,IF('Expiring CAC'!$B$4=DMM!$I$3,6,0))),0),0)="SATISFACTORY",IFERROR(VLOOKUP(F107,DMM!$D$5:$J$1001,IF('Expiring CAC'!$B$4=DMM!$E$3,2,IF('Expiring CAC'!$B$4=DMM!$G$3,4,IF('Expiring CAC'!$B$4=DMM!$I$3,6,0))),0),0)="UNEXCUSED_ABSENCE"),"",IFERROR(VLOOKUP(F107,DMM!$D$5:$J$1001,IF('Expiring CAC'!$B$4=DMM!$E$3,2,IF('Expiring CAC'!$B$4=DMM!$G$3,4,IF('Expiring CAC'!$B$4=DMM!$I$3,6,0))),0),0))</f>
        <v>0</v>
      </c>
    </row>
    <row r="108" spans="1:13" ht="13.5" thickBot="1">
      <c r="A108" s="27" t="str">
        <f>IF(G108="","Null",IF(OR(COUNTIF(CACReader!$H$4:$H$989,F108)&gt;0,B108=1),IF(M108="ADT","Present Orders",IF(M108&gt;0,IF(M108="","Present Drilling","Error: "&amp;M108),"Present Drilling")),IF(B108="f","Present Field",IF(OR(B108="e",M108="RIDT",M108="NS_60",M108="NS_OTHER",M108="NS_MOBILIZED",M108="EX_MARRIAGE",M108="EX_OTHER",M108="EX_EMERGENCY"),"Exc Absent",IF(M108&gt;0,IF(M108="","Absent","Orders"),"Absent")))))</f>
        <v>Null</v>
      </c>
      <c r="B108" s="27"/>
      <c r="C108" s="10"/>
      <c r="D108" s="10"/>
      <c r="E108" s="10"/>
      <c r="F108" s="10"/>
      <c r="G108" s="10"/>
      <c r="H108" s="27">
        <f t="shared" si="6"/>
        <v>0</v>
      </c>
      <c r="I108" s="11">
        <f t="shared" si="7"/>
        <v>0</v>
      </c>
      <c r="J108" s="13">
        <f t="shared" si="8"/>
        <v>0</v>
      </c>
      <c r="K108" s="27">
        <f t="shared" si="9"/>
        <v>0</v>
      </c>
      <c r="L108" s="27">
        <f t="shared" si="10"/>
        <v>0</v>
      </c>
      <c r="M108" s="27">
        <f>IF(OR(IFERROR(VLOOKUP(F108,DMM!$D$5:$J$1001,IF('Expiring CAC'!$B$4=DMM!$E$3,2,IF('Expiring CAC'!$B$4=DMM!$G$3,4,IF('Expiring CAC'!$B$4=DMM!$I$3,6,0))),0),0)="SATISFACTORY",IFERROR(VLOOKUP(F108,DMM!$D$5:$J$1001,IF('Expiring CAC'!$B$4=DMM!$E$3,2,IF('Expiring CAC'!$B$4=DMM!$G$3,4,IF('Expiring CAC'!$B$4=DMM!$I$3,6,0))),0),0)="UNEXCUSED_ABSENCE"),"",IFERROR(VLOOKUP(F108,DMM!$D$5:$J$1001,IF('Expiring CAC'!$B$4=DMM!$E$3,2,IF('Expiring CAC'!$B$4=DMM!$G$3,4,IF('Expiring CAC'!$B$4=DMM!$I$3,6,0))),0),0))</f>
        <v>0</v>
      </c>
    </row>
    <row r="109" spans="1:13" ht="13.5" thickBot="1">
      <c r="A109" s="27" t="str">
        <f>IF(G109="","Null",IF(OR(COUNTIF(CACReader!$H$4:$H$989,F109)&gt;0,B109=1),IF(M109="ADT","Present Orders",IF(M109&gt;0,IF(M109="","Present Drilling","Error: "&amp;M109),"Present Drilling")),IF(B109="f","Present Field",IF(OR(B109="e",M109="RIDT",M109="NS_60",M109="NS_OTHER",M109="NS_MOBILIZED",M109="EX_MARRIAGE",M109="EX_OTHER",M109="EX_EMERGENCY"),"Exc Absent",IF(M109&gt;0,IF(M109="","Absent","Orders"),"Absent")))))</f>
        <v>Null</v>
      </c>
      <c r="B109" s="27"/>
      <c r="C109" s="10"/>
      <c r="D109" s="10"/>
      <c r="E109" s="10"/>
      <c r="F109" s="10"/>
      <c r="G109" s="10"/>
      <c r="H109" s="27">
        <f t="shared" si="6"/>
        <v>0</v>
      </c>
      <c r="I109" s="11">
        <f t="shared" si="7"/>
        <v>0</v>
      </c>
      <c r="J109" s="13">
        <f t="shared" si="8"/>
        <v>0</v>
      </c>
      <c r="K109" s="27">
        <f t="shared" si="9"/>
        <v>0</v>
      </c>
      <c r="L109" s="27">
        <f t="shared" si="10"/>
        <v>0</v>
      </c>
      <c r="M109" s="27">
        <f>IF(OR(IFERROR(VLOOKUP(F109,DMM!$D$5:$J$1001,IF('Expiring CAC'!$B$4=DMM!$E$3,2,IF('Expiring CAC'!$B$4=DMM!$G$3,4,IF('Expiring CAC'!$B$4=DMM!$I$3,6,0))),0),0)="SATISFACTORY",IFERROR(VLOOKUP(F109,DMM!$D$5:$J$1001,IF('Expiring CAC'!$B$4=DMM!$E$3,2,IF('Expiring CAC'!$B$4=DMM!$G$3,4,IF('Expiring CAC'!$B$4=DMM!$I$3,6,0))),0),0)="UNEXCUSED_ABSENCE"),"",IFERROR(VLOOKUP(F109,DMM!$D$5:$J$1001,IF('Expiring CAC'!$B$4=DMM!$E$3,2,IF('Expiring CAC'!$B$4=DMM!$G$3,4,IF('Expiring CAC'!$B$4=DMM!$I$3,6,0))),0),0))</f>
        <v>0</v>
      </c>
    </row>
    <row r="110" spans="1:13" ht="13.5" thickBot="1">
      <c r="A110" s="27" t="str">
        <f>IF(G110="","Null",IF(OR(COUNTIF(CACReader!$H$4:$H$989,F110)&gt;0,B110=1),IF(M110="ADT","Present Orders",IF(M110&gt;0,IF(M110="","Present Drilling","Error: "&amp;M110),"Present Drilling")),IF(B110="f","Present Field",IF(OR(B110="e",M110="RIDT",M110="NS_60",M110="NS_OTHER",M110="NS_MOBILIZED",M110="EX_MARRIAGE",M110="EX_OTHER",M110="EX_EMERGENCY"),"Exc Absent",IF(M110&gt;0,IF(M110="","Absent","Orders"),"Absent")))))</f>
        <v>Null</v>
      </c>
      <c r="B110" s="27"/>
      <c r="C110" s="10"/>
      <c r="D110" s="10"/>
      <c r="E110" s="10"/>
      <c r="F110" s="10"/>
      <c r="G110" s="10"/>
      <c r="H110" s="27">
        <f t="shared" si="6"/>
        <v>0</v>
      </c>
      <c r="I110" s="11">
        <f t="shared" si="7"/>
        <v>0</v>
      </c>
      <c r="J110" s="13">
        <f t="shared" si="8"/>
        <v>0</v>
      </c>
      <c r="K110" s="27">
        <f t="shared" si="9"/>
        <v>0</v>
      </c>
      <c r="L110" s="27">
        <f t="shared" si="10"/>
        <v>0</v>
      </c>
      <c r="M110" s="27">
        <f>IF(OR(IFERROR(VLOOKUP(F110,DMM!$D$5:$J$1001,IF('Expiring CAC'!$B$4=DMM!$E$3,2,IF('Expiring CAC'!$B$4=DMM!$G$3,4,IF('Expiring CAC'!$B$4=DMM!$I$3,6,0))),0),0)="SATISFACTORY",IFERROR(VLOOKUP(F110,DMM!$D$5:$J$1001,IF('Expiring CAC'!$B$4=DMM!$E$3,2,IF('Expiring CAC'!$B$4=DMM!$G$3,4,IF('Expiring CAC'!$B$4=DMM!$I$3,6,0))),0),0)="UNEXCUSED_ABSENCE"),"",IFERROR(VLOOKUP(F110,DMM!$D$5:$J$1001,IF('Expiring CAC'!$B$4=DMM!$E$3,2,IF('Expiring CAC'!$B$4=DMM!$G$3,4,IF('Expiring CAC'!$B$4=DMM!$I$3,6,0))),0),0))</f>
        <v>0</v>
      </c>
    </row>
    <row r="111" spans="1:13" ht="13.5" thickBot="1">
      <c r="A111" s="27" t="str">
        <f>IF(G111="","Null",IF(OR(COUNTIF(CACReader!$H$4:$H$989,F111)&gt;0,B111=1),IF(M111="ADT","Present Orders",IF(M111&gt;0,IF(M111="","Present Drilling","Error: "&amp;M111),"Present Drilling")),IF(B111="f","Present Field",IF(OR(B111="e",M111="RIDT",M111="NS_60",M111="NS_OTHER",M111="NS_MOBILIZED",M111="EX_MARRIAGE",M111="EX_OTHER",M111="EX_EMERGENCY"),"Exc Absent",IF(M111&gt;0,IF(M111="","Absent","Orders"),"Absent")))))</f>
        <v>Null</v>
      </c>
      <c r="B111" s="27"/>
      <c r="C111" s="10"/>
      <c r="D111" s="10"/>
      <c r="E111" s="10"/>
      <c r="F111" s="10"/>
      <c r="G111" s="10"/>
      <c r="H111" s="27">
        <f t="shared" si="6"/>
        <v>0</v>
      </c>
      <c r="I111" s="11">
        <f t="shared" si="7"/>
        <v>0</v>
      </c>
      <c r="J111" s="13">
        <f t="shared" si="8"/>
        <v>0</v>
      </c>
      <c r="K111" s="27">
        <f t="shared" si="9"/>
        <v>0</v>
      </c>
      <c r="L111" s="27">
        <f t="shared" si="10"/>
        <v>0</v>
      </c>
      <c r="M111" s="27">
        <f>IF(OR(IFERROR(VLOOKUP(F111,DMM!$D$5:$J$1001,IF('Expiring CAC'!$B$4=DMM!$E$3,2,IF('Expiring CAC'!$B$4=DMM!$G$3,4,IF('Expiring CAC'!$B$4=DMM!$I$3,6,0))),0),0)="SATISFACTORY",IFERROR(VLOOKUP(F111,DMM!$D$5:$J$1001,IF('Expiring CAC'!$B$4=DMM!$E$3,2,IF('Expiring CAC'!$B$4=DMM!$G$3,4,IF('Expiring CAC'!$B$4=DMM!$I$3,6,0))),0),0)="UNEXCUSED_ABSENCE"),"",IFERROR(VLOOKUP(F111,DMM!$D$5:$J$1001,IF('Expiring CAC'!$B$4=DMM!$E$3,2,IF('Expiring CAC'!$B$4=DMM!$G$3,4,IF('Expiring CAC'!$B$4=DMM!$I$3,6,0))),0),0))</f>
        <v>0</v>
      </c>
    </row>
    <row r="112" spans="1:13" ht="13.5" thickBot="1">
      <c r="A112" s="27" t="str">
        <f>IF(G112="","Null",IF(OR(COUNTIF(CACReader!$H$4:$H$989,F112)&gt;0,B112=1),IF(M112="ADT","Present Orders",IF(M112&gt;0,IF(M112="","Present Drilling","Error: "&amp;M112),"Present Drilling")),IF(B112="f","Present Field",IF(OR(B112="e",M112="RIDT",M112="NS_60",M112="NS_OTHER",M112="NS_MOBILIZED",M112="EX_MARRIAGE",M112="EX_OTHER",M112="EX_EMERGENCY"),"Exc Absent",IF(M112&gt;0,IF(M112="","Absent","Orders"),"Absent")))))</f>
        <v>Null</v>
      </c>
      <c r="B112" s="27"/>
      <c r="C112" s="10"/>
      <c r="D112" s="10"/>
      <c r="E112" s="10"/>
      <c r="F112" s="10"/>
      <c r="G112" s="10"/>
      <c r="H112" s="27">
        <f t="shared" si="6"/>
        <v>0</v>
      </c>
      <c r="I112" s="11">
        <f t="shared" si="7"/>
        <v>0</v>
      </c>
      <c r="J112" s="13">
        <f t="shared" si="8"/>
        <v>0</v>
      </c>
      <c r="K112" s="27">
        <f t="shared" si="9"/>
        <v>0</v>
      </c>
      <c r="L112" s="27">
        <f t="shared" si="10"/>
        <v>0</v>
      </c>
      <c r="M112" s="27">
        <f>IF(OR(IFERROR(VLOOKUP(F112,DMM!$D$5:$J$1001,IF('Expiring CAC'!$B$4=DMM!$E$3,2,IF('Expiring CAC'!$B$4=DMM!$G$3,4,IF('Expiring CAC'!$B$4=DMM!$I$3,6,0))),0),0)="SATISFACTORY",IFERROR(VLOOKUP(F112,DMM!$D$5:$J$1001,IF('Expiring CAC'!$B$4=DMM!$E$3,2,IF('Expiring CAC'!$B$4=DMM!$G$3,4,IF('Expiring CAC'!$B$4=DMM!$I$3,6,0))),0),0)="UNEXCUSED_ABSENCE"),"",IFERROR(VLOOKUP(F112,DMM!$D$5:$J$1001,IF('Expiring CAC'!$B$4=DMM!$E$3,2,IF('Expiring CAC'!$B$4=DMM!$G$3,4,IF('Expiring CAC'!$B$4=DMM!$I$3,6,0))),0),0))</f>
        <v>0</v>
      </c>
    </row>
    <row r="113" spans="1:13" ht="13.5" thickBot="1">
      <c r="A113" s="27" t="str">
        <f>IF(G113="","Null",IF(OR(COUNTIF(CACReader!$H$4:$H$989,F113)&gt;0,B113=1),IF(M113="ADT","Present Orders",IF(M113&gt;0,IF(M113="","Present Drilling","Error: "&amp;M113),"Present Drilling")),IF(B113="f","Present Field",IF(OR(B113="e",M113="RIDT",M113="NS_60",M113="NS_OTHER",M113="NS_MOBILIZED",M113="EX_MARRIAGE",M113="EX_OTHER",M113="EX_EMERGENCY"),"Exc Absent",IF(M113&gt;0,IF(M113="","Absent","Orders"),"Absent")))))</f>
        <v>Null</v>
      </c>
      <c r="B113" s="27"/>
      <c r="C113" s="10"/>
      <c r="D113" s="10"/>
      <c r="E113" s="10"/>
      <c r="F113" s="10"/>
      <c r="G113" s="10"/>
      <c r="H113" s="27">
        <f t="shared" si="6"/>
        <v>0</v>
      </c>
      <c r="I113" s="11">
        <f t="shared" si="7"/>
        <v>0</v>
      </c>
      <c r="J113" s="13">
        <f t="shared" si="8"/>
        <v>0</v>
      </c>
      <c r="K113" s="27">
        <f t="shared" si="9"/>
        <v>0</v>
      </c>
      <c r="L113" s="27">
        <f t="shared" si="10"/>
        <v>0</v>
      </c>
      <c r="M113" s="27">
        <f>IF(OR(IFERROR(VLOOKUP(F113,DMM!$D$5:$J$1001,IF('Expiring CAC'!$B$4=DMM!$E$3,2,IF('Expiring CAC'!$B$4=DMM!$G$3,4,IF('Expiring CAC'!$B$4=DMM!$I$3,6,0))),0),0)="SATISFACTORY",IFERROR(VLOOKUP(F113,DMM!$D$5:$J$1001,IF('Expiring CAC'!$B$4=DMM!$E$3,2,IF('Expiring CAC'!$B$4=DMM!$G$3,4,IF('Expiring CAC'!$B$4=DMM!$I$3,6,0))),0),0)="UNEXCUSED_ABSENCE"),"",IFERROR(VLOOKUP(F113,DMM!$D$5:$J$1001,IF('Expiring CAC'!$B$4=DMM!$E$3,2,IF('Expiring CAC'!$B$4=DMM!$G$3,4,IF('Expiring CAC'!$B$4=DMM!$I$3,6,0))),0),0))</f>
        <v>0</v>
      </c>
    </row>
    <row r="114" spans="1:13" ht="13.5" thickBot="1">
      <c r="A114" s="27" t="str">
        <f>IF(G114="","Null",IF(OR(COUNTIF(CACReader!$H$4:$H$989,F114)&gt;0,B114=1),IF(M114="ADT","Present Orders",IF(M114&gt;0,IF(M114="","Present Drilling","Error: "&amp;M114),"Present Drilling")),IF(B114="f","Present Field",IF(OR(B114="e",M114="RIDT",M114="NS_60",M114="NS_OTHER",M114="NS_MOBILIZED",M114="EX_MARRIAGE",M114="EX_OTHER",M114="EX_EMERGENCY"),"Exc Absent",IF(M114&gt;0,IF(M114="","Absent","Orders"),"Absent")))))</f>
        <v>Null</v>
      </c>
      <c r="B114" s="27"/>
      <c r="C114" s="10"/>
      <c r="D114" s="10"/>
      <c r="E114" s="10"/>
      <c r="F114" s="10"/>
      <c r="G114" s="10"/>
      <c r="H114" s="27">
        <f t="shared" si="6"/>
        <v>0</v>
      </c>
      <c r="I114" s="11">
        <f t="shared" si="7"/>
        <v>0</v>
      </c>
      <c r="J114" s="13">
        <f t="shared" si="8"/>
        <v>0</v>
      </c>
      <c r="K114" s="27">
        <f t="shared" si="9"/>
        <v>0</v>
      </c>
      <c r="L114" s="27">
        <f t="shared" si="10"/>
        <v>0</v>
      </c>
      <c r="M114" s="27">
        <f>IF(OR(IFERROR(VLOOKUP(F114,DMM!$D$5:$J$1001,IF('Expiring CAC'!$B$4=DMM!$E$3,2,IF('Expiring CAC'!$B$4=DMM!$G$3,4,IF('Expiring CAC'!$B$4=DMM!$I$3,6,0))),0),0)="SATISFACTORY",IFERROR(VLOOKUP(F114,DMM!$D$5:$J$1001,IF('Expiring CAC'!$B$4=DMM!$E$3,2,IF('Expiring CAC'!$B$4=DMM!$G$3,4,IF('Expiring CAC'!$B$4=DMM!$I$3,6,0))),0),0)="UNEXCUSED_ABSENCE"),"",IFERROR(VLOOKUP(F114,DMM!$D$5:$J$1001,IF('Expiring CAC'!$B$4=DMM!$E$3,2,IF('Expiring CAC'!$B$4=DMM!$G$3,4,IF('Expiring CAC'!$B$4=DMM!$I$3,6,0))),0),0))</f>
        <v>0</v>
      </c>
    </row>
    <row r="115" spans="1:13" ht="13.5" thickBot="1">
      <c r="A115" s="27" t="str">
        <f>IF(G115="","Null",IF(OR(COUNTIF(CACReader!$H$4:$H$989,F115)&gt;0,B115=1),IF(M115="ADT","Present Orders",IF(M115&gt;0,IF(M115="","Present Drilling","Error: "&amp;M115),"Present Drilling")),IF(B115="f","Present Field",IF(OR(B115="e",M115="RIDT",M115="NS_60",M115="NS_OTHER",M115="NS_MOBILIZED",M115="EX_MARRIAGE",M115="EX_OTHER",M115="EX_EMERGENCY"),"Exc Absent",IF(M115&gt;0,IF(M115="","Absent","Orders"),"Absent")))))</f>
        <v>Null</v>
      </c>
      <c r="B115" s="27"/>
      <c r="C115" s="10"/>
      <c r="D115" s="10"/>
      <c r="E115" s="10"/>
      <c r="F115" s="10"/>
      <c r="G115" s="10"/>
      <c r="H115" s="27">
        <f t="shared" si="6"/>
        <v>0</v>
      </c>
      <c r="I115" s="11">
        <f t="shared" si="7"/>
        <v>0</v>
      </c>
      <c r="J115" s="13">
        <f t="shared" si="8"/>
        <v>0</v>
      </c>
      <c r="K115" s="27">
        <f t="shared" si="9"/>
        <v>0</v>
      </c>
      <c r="L115" s="27">
        <f t="shared" si="10"/>
        <v>0</v>
      </c>
      <c r="M115" s="27">
        <f>IF(OR(IFERROR(VLOOKUP(F115,DMM!$D$5:$J$1001,IF('Expiring CAC'!$B$4=DMM!$E$3,2,IF('Expiring CAC'!$B$4=DMM!$G$3,4,IF('Expiring CAC'!$B$4=DMM!$I$3,6,0))),0),0)="SATISFACTORY",IFERROR(VLOOKUP(F115,DMM!$D$5:$J$1001,IF('Expiring CAC'!$B$4=DMM!$E$3,2,IF('Expiring CAC'!$B$4=DMM!$G$3,4,IF('Expiring CAC'!$B$4=DMM!$I$3,6,0))),0),0)="UNEXCUSED_ABSENCE"),"",IFERROR(VLOOKUP(F115,DMM!$D$5:$J$1001,IF('Expiring CAC'!$B$4=DMM!$E$3,2,IF('Expiring CAC'!$B$4=DMM!$G$3,4,IF('Expiring CAC'!$B$4=DMM!$I$3,6,0))),0),0))</f>
        <v>0</v>
      </c>
    </row>
    <row r="116" spans="1:13" ht="13.5" thickBot="1">
      <c r="A116" s="27" t="str">
        <f>IF(G116="","Null",IF(OR(COUNTIF(CACReader!$H$4:$H$989,F116)&gt;0,B116=1),IF(M116="ADT","Present Orders",IF(M116&gt;0,IF(M116="","Present Drilling","Error: "&amp;M116),"Present Drilling")),IF(B116="f","Present Field",IF(OR(B116="e",M116="RIDT",M116="NS_60",M116="NS_OTHER",M116="NS_MOBILIZED",M116="EX_MARRIAGE",M116="EX_OTHER",M116="EX_EMERGENCY"),"Exc Absent",IF(M116&gt;0,IF(M116="","Absent","Orders"),"Absent")))))</f>
        <v>Null</v>
      </c>
      <c r="B116" s="27"/>
      <c r="C116" s="10"/>
      <c r="D116" s="10"/>
      <c r="E116" s="10"/>
      <c r="F116" s="10"/>
      <c r="G116" s="10"/>
      <c r="H116" s="27">
        <f t="shared" si="6"/>
        <v>0</v>
      </c>
      <c r="I116" s="11">
        <f t="shared" si="7"/>
        <v>0</v>
      </c>
      <c r="J116" s="13">
        <f t="shared" si="8"/>
        <v>0</v>
      </c>
      <c r="K116" s="27">
        <f t="shared" si="9"/>
        <v>0</v>
      </c>
      <c r="L116" s="27">
        <f t="shared" si="10"/>
        <v>0</v>
      </c>
      <c r="M116" s="27">
        <f>IF(OR(IFERROR(VLOOKUP(F116,DMM!$D$5:$J$1001,IF('Expiring CAC'!$B$4=DMM!$E$3,2,IF('Expiring CAC'!$B$4=DMM!$G$3,4,IF('Expiring CAC'!$B$4=DMM!$I$3,6,0))),0),0)="SATISFACTORY",IFERROR(VLOOKUP(F116,DMM!$D$5:$J$1001,IF('Expiring CAC'!$B$4=DMM!$E$3,2,IF('Expiring CAC'!$B$4=DMM!$G$3,4,IF('Expiring CAC'!$B$4=DMM!$I$3,6,0))),0),0)="UNEXCUSED_ABSENCE"),"",IFERROR(VLOOKUP(F116,DMM!$D$5:$J$1001,IF('Expiring CAC'!$B$4=DMM!$E$3,2,IF('Expiring CAC'!$B$4=DMM!$G$3,4,IF('Expiring CAC'!$B$4=DMM!$I$3,6,0))),0),0))</f>
        <v>0</v>
      </c>
    </row>
    <row r="117" spans="1:13" ht="13.5" thickBot="1">
      <c r="A117" s="27" t="str">
        <f>IF(G117="","Null",IF(OR(COUNTIF(CACReader!$H$4:$H$989,F117)&gt;0,B117=1),IF(M117="ADT","Present Orders",IF(M117&gt;0,IF(M117="","Present Drilling","Error: "&amp;M117),"Present Drilling")),IF(B117="f","Present Field",IF(OR(B117="e",M117="RIDT",M117="NS_60",M117="NS_OTHER",M117="NS_MOBILIZED",M117="EX_MARRIAGE",M117="EX_OTHER",M117="EX_EMERGENCY"),"Exc Absent",IF(M117&gt;0,IF(M117="","Absent","Orders"),"Absent")))))</f>
        <v>Null</v>
      </c>
      <c r="B117" s="27"/>
      <c r="C117" s="10"/>
      <c r="D117" s="10"/>
      <c r="E117" s="10"/>
      <c r="F117" s="10"/>
      <c r="G117" s="10"/>
      <c r="H117" s="27">
        <f t="shared" si="6"/>
        <v>0</v>
      </c>
      <c r="I117" s="11">
        <f t="shared" si="7"/>
        <v>0</v>
      </c>
      <c r="J117" s="13">
        <f t="shared" si="8"/>
        <v>0</v>
      </c>
      <c r="K117" s="27">
        <f t="shared" si="9"/>
        <v>0</v>
      </c>
      <c r="L117" s="27">
        <f t="shared" si="10"/>
        <v>0</v>
      </c>
      <c r="M117" s="27">
        <f>IF(OR(IFERROR(VLOOKUP(F117,DMM!$D$5:$J$1001,IF('Expiring CAC'!$B$4=DMM!$E$3,2,IF('Expiring CAC'!$B$4=DMM!$G$3,4,IF('Expiring CAC'!$B$4=DMM!$I$3,6,0))),0),0)="SATISFACTORY",IFERROR(VLOOKUP(F117,DMM!$D$5:$J$1001,IF('Expiring CAC'!$B$4=DMM!$E$3,2,IF('Expiring CAC'!$B$4=DMM!$G$3,4,IF('Expiring CAC'!$B$4=DMM!$I$3,6,0))),0),0)="UNEXCUSED_ABSENCE"),"",IFERROR(VLOOKUP(F117,DMM!$D$5:$J$1001,IF('Expiring CAC'!$B$4=DMM!$E$3,2,IF('Expiring CAC'!$B$4=DMM!$G$3,4,IF('Expiring CAC'!$B$4=DMM!$I$3,6,0))),0),0))</f>
        <v>0</v>
      </c>
    </row>
    <row r="118" spans="1:13" ht="13.5" thickBot="1">
      <c r="A118" s="27" t="str">
        <f>IF(G118="","Null",IF(OR(COUNTIF(CACReader!$H$4:$H$989,F118)&gt;0,B118=1),IF(M118="ADT","Present Orders",IF(M118&gt;0,IF(M118="","Present Drilling","Error: "&amp;M118),"Present Drilling")),IF(B118="f","Present Field",IF(OR(B118="e",M118="RIDT",M118="NS_60",M118="NS_OTHER",M118="NS_MOBILIZED",M118="EX_MARRIAGE",M118="EX_OTHER",M118="EX_EMERGENCY"),"Exc Absent",IF(M118&gt;0,IF(M118="","Absent","Orders"),"Absent")))))</f>
        <v>Null</v>
      </c>
      <c r="B118" s="27"/>
      <c r="C118" s="10"/>
      <c r="D118" s="10"/>
      <c r="E118" s="10"/>
      <c r="F118" s="10"/>
      <c r="G118" s="10"/>
      <c r="H118" s="27">
        <f t="shared" si="6"/>
        <v>0</v>
      </c>
      <c r="I118" s="11">
        <f t="shared" si="7"/>
        <v>0</v>
      </c>
      <c r="J118" s="13">
        <f t="shared" si="8"/>
        <v>0</v>
      </c>
      <c r="K118" s="27">
        <f t="shared" si="9"/>
        <v>0</v>
      </c>
      <c r="L118" s="27">
        <f t="shared" si="10"/>
        <v>0</v>
      </c>
      <c r="M118" s="27">
        <f>IF(OR(IFERROR(VLOOKUP(F118,DMM!$D$5:$J$1001,IF('Expiring CAC'!$B$4=DMM!$E$3,2,IF('Expiring CAC'!$B$4=DMM!$G$3,4,IF('Expiring CAC'!$B$4=DMM!$I$3,6,0))),0),0)="SATISFACTORY",IFERROR(VLOOKUP(F118,DMM!$D$5:$J$1001,IF('Expiring CAC'!$B$4=DMM!$E$3,2,IF('Expiring CAC'!$B$4=DMM!$G$3,4,IF('Expiring CAC'!$B$4=DMM!$I$3,6,0))),0),0)="UNEXCUSED_ABSENCE"),"",IFERROR(VLOOKUP(F118,DMM!$D$5:$J$1001,IF('Expiring CAC'!$B$4=DMM!$E$3,2,IF('Expiring CAC'!$B$4=DMM!$G$3,4,IF('Expiring CAC'!$B$4=DMM!$I$3,6,0))),0),0))</f>
        <v>0</v>
      </c>
    </row>
    <row r="119" spans="1:13" ht="13.5" thickBot="1">
      <c r="A119" s="27" t="str">
        <f>IF(G119="","Null",IF(OR(COUNTIF(CACReader!$H$4:$H$989,F119)&gt;0,B119=1),IF(M119="ADT","Present Orders",IF(M119&gt;0,IF(M119="","Present Drilling","Error: "&amp;M119),"Present Drilling")),IF(B119="f","Present Field",IF(OR(B119="e",M119="RIDT",M119="NS_60",M119="NS_OTHER",M119="NS_MOBILIZED",M119="EX_MARRIAGE",M119="EX_OTHER",M119="EX_EMERGENCY"),"Exc Absent",IF(M119&gt;0,IF(M119="","Absent","Orders"),"Absent")))))</f>
        <v>Null</v>
      </c>
      <c r="B119" s="27"/>
      <c r="C119" s="10"/>
      <c r="D119" s="10"/>
      <c r="E119" s="10"/>
      <c r="F119" s="10"/>
      <c r="G119" s="10"/>
      <c r="H119" s="27">
        <f t="shared" si="6"/>
        <v>0</v>
      </c>
      <c r="I119" s="11">
        <f t="shared" si="7"/>
        <v>0</v>
      </c>
      <c r="J119" s="13">
        <f t="shared" si="8"/>
        <v>0</v>
      </c>
      <c r="K119" s="27">
        <f t="shared" si="9"/>
        <v>0</v>
      </c>
      <c r="L119" s="27">
        <f t="shared" si="10"/>
        <v>0</v>
      </c>
      <c r="M119" s="27">
        <f>IF(OR(IFERROR(VLOOKUP(F119,DMM!$D$5:$J$1001,IF('Expiring CAC'!$B$4=DMM!$E$3,2,IF('Expiring CAC'!$B$4=DMM!$G$3,4,IF('Expiring CAC'!$B$4=DMM!$I$3,6,0))),0),0)="SATISFACTORY",IFERROR(VLOOKUP(F119,DMM!$D$5:$J$1001,IF('Expiring CAC'!$B$4=DMM!$E$3,2,IF('Expiring CAC'!$B$4=DMM!$G$3,4,IF('Expiring CAC'!$B$4=DMM!$I$3,6,0))),0),0)="UNEXCUSED_ABSENCE"),"",IFERROR(VLOOKUP(F119,DMM!$D$5:$J$1001,IF('Expiring CAC'!$B$4=DMM!$E$3,2,IF('Expiring CAC'!$B$4=DMM!$G$3,4,IF('Expiring CAC'!$B$4=DMM!$I$3,6,0))),0),0))</f>
        <v>0</v>
      </c>
    </row>
    <row r="120" spans="1:13" ht="13.5" thickBot="1">
      <c r="A120" s="27" t="str">
        <f>IF(G120="","Null",IF(OR(COUNTIF(CACReader!$H$4:$H$989,F120)&gt;0,B120=1),IF(M120="ADT","Present Orders",IF(M120&gt;0,IF(M120="","Present Drilling","Error: "&amp;M120),"Present Drilling")),IF(B120="f","Present Field",IF(OR(B120="e",M120="RIDT",M120="NS_60",M120="NS_OTHER",M120="NS_MOBILIZED",M120="EX_MARRIAGE",M120="EX_OTHER",M120="EX_EMERGENCY"),"Exc Absent",IF(M120&gt;0,IF(M120="","Absent","Orders"),"Absent")))))</f>
        <v>Null</v>
      </c>
      <c r="B120" s="27"/>
      <c r="C120" s="10"/>
      <c r="D120" s="10"/>
      <c r="E120" s="10"/>
      <c r="F120" s="10"/>
      <c r="G120" s="10"/>
      <c r="H120" s="27">
        <f t="shared" si="6"/>
        <v>0</v>
      </c>
      <c r="I120" s="11">
        <f t="shared" si="7"/>
        <v>0</v>
      </c>
      <c r="J120" s="13">
        <f t="shared" si="8"/>
        <v>0</v>
      </c>
      <c r="K120" s="27">
        <f t="shared" si="9"/>
        <v>0</v>
      </c>
      <c r="L120" s="27">
        <f t="shared" si="10"/>
        <v>0</v>
      </c>
      <c r="M120" s="27">
        <f>IF(OR(IFERROR(VLOOKUP(F120,DMM!$D$5:$J$1001,IF('Expiring CAC'!$B$4=DMM!$E$3,2,IF('Expiring CAC'!$B$4=DMM!$G$3,4,IF('Expiring CAC'!$B$4=DMM!$I$3,6,0))),0),0)="SATISFACTORY",IFERROR(VLOOKUP(F120,DMM!$D$5:$J$1001,IF('Expiring CAC'!$B$4=DMM!$E$3,2,IF('Expiring CAC'!$B$4=DMM!$G$3,4,IF('Expiring CAC'!$B$4=DMM!$I$3,6,0))),0),0)="UNEXCUSED_ABSENCE"),"",IFERROR(VLOOKUP(F120,DMM!$D$5:$J$1001,IF('Expiring CAC'!$B$4=DMM!$E$3,2,IF('Expiring CAC'!$B$4=DMM!$G$3,4,IF('Expiring CAC'!$B$4=DMM!$I$3,6,0))),0),0))</f>
        <v>0</v>
      </c>
    </row>
    <row r="121" spans="1:13" ht="13.5" thickBot="1">
      <c r="A121" s="27" t="str">
        <f>IF(G121="","Null",IF(OR(COUNTIF(CACReader!$H$4:$H$989,F121)&gt;0,B121=1),IF(M121="ADT","Present Orders",IF(M121&gt;0,IF(M121="","Present Drilling","Error: "&amp;M121),"Present Drilling")),IF(B121="f","Present Field",IF(OR(B121="e",M121="RIDT",M121="NS_60",M121="NS_OTHER",M121="NS_MOBILIZED",M121="EX_MARRIAGE",M121="EX_OTHER",M121="EX_EMERGENCY"),"Exc Absent",IF(M121&gt;0,IF(M121="","Absent","Orders"),"Absent")))))</f>
        <v>Null</v>
      </c>
      <c r="B121" s="27"/>
      <c r="C121" s="10"/>
      <c r="D121" s="10"/>
      <c r="E121" s="10"/>
      <c r="F121" s="10"/>
      <c r="G121" s="10"/>
      <c r="H121" s="27">
        <f t="shared" si="6"/>
        <v>0</v>
      </c>
      <c r="I121" s="11">
        <f t="shared" si="7"/>
        <v>0</v>
      </c>
      <c r="J121" s="13">
        <f t="shared" si="8"/>
        <v>0</v>
      </c>
      <c r="K121" s="27">
        <f t="shared" si="9"/>
        <v>0</v>
      </c>
      <c r="L121" s="27">
        <f t="shared" si="10"/>
        <v>0</v>
      </c>
      <c r="M121" s="27">
        <f>IF(OR(IFERROR(VLOOKUP(F121,DMM!$D$5:$J$1001,IF('Expiring CAC'!$B$4=DMM!$E$3,2,IF('Expiring CAC'!$B$4=DMM!$G$3,4,IF('Expiring CAC'!$B$4=DMM!$I$3,6,0))),0),0)="SATISFACTORY",IFERROR(VLOOKUP(F121,DMM!$D$5:$J$1001,IF('Expiring CAC'!$B$4=DMM!$E$3,2,IF('Expiring CAC'!$B$4=DMM!$G$3,4,IF('Expiring CAC'!$B$4=DMM!$I$3,6,0))),0),0)="UNEXCUSED_ABSENCE"),"",IFERROR(VLOOKUP(F121,DMM!$D$5:$J$1001,IF('Expiring CAC'!$B$4=DMM!$E$3,2,IF('Expiring CAC'!$B$4=DMM!$G$3,4,IF('Expiring CAC'!$B$4=DMM!$I$3,6,0))),0),0))</f>
        <v>0</v>
      </c>
    </row>
    <row r="122" spans="1:13" ht="13.5" thickBot="1">
      <c r="A122" s="27" t="str">
        <f>IF(G122="","Null",IF(OR(COUNTIF(CACReader!$H$4:$H$989,F122)&gt;0,B122=1),IF(M122="ADT","Present Orders",IF(M122&gt;0,IF(M122="","Present Drilling","Error: "&amp;M122),"Present Drilling")),IF(B122="f","Present Field",IF(OR(B122="e",M122="RIDT",M122="NS_60",M122="NS_OTHER",M122="NS_MOBILIZED",M122="EX_MARRIAGE",M122="EX_OTHER",M122="EX_EMERGENCY"),"Exc Absent",IF(M122&gt;0,IF(M122="","Absent","Orders"),"Absent")))))</f>
        <v>Null</v>
      </c>
      <c r="B122" s="27"/>
      <c r="C122" s="10"/>
      <c r="D122" s="10"/>
      <c r="E122" s="10"/>
      <c r="F122" s="10"/>
      <c r="G122" s="10"/>
      <c r="H122" s="27">
        <f t="shared" si="6"/>
        <v>0</v>
      </c>
      <c r="I122" s="11">
        <f t="shared" si="7"/>
        <v>0</v>
      </c>
      <c r="J122" s="13">
        <f t="shared" si="8"/>
        <v>0</v>
      </c>
      <c r="K122" s="27">
        <f t="shared" si="9"/>
        <v>0</v>
      </c>
      <c r="L122" s="27">
        <f t="shared" si="10"/>
        <v>0</v>
      </c>
      <c r="M122" s="27">
        <f>IF(OR(IFERROR(VLOOKUP(F122,DMM!$D$5:$J$1001,IF('Expiring CAC'!$B$4=DMM!$E$3,2,IF('Expiring CAC'!$B$4=DMM!$G$3,4,IF('Expiring CAC'!$B$4=DMM!$I$3,6,0))),0),0)="SATISFACTORY",IFERROR(VLOOKUP(F122,DMM!$D$5:$J$1001,IF('Expiring CAC'!$B$4=DMM!$E$3,2,IF('Expiring CAC'!$B$4=DMM!$G$3,4,IF('Expiring CAC'!$B$4=DMM!$I$3,6,0))),0),0)="UNEXCUSED_ABSENCE"),"",IFERROR(VLOOKUP(F122,DMM!$D$5:$J$1001,IF('Expiring CAC'!$B$4=DMM!$E$3,2,IF('Expiring CAC'!$B$4=DMM!$G$3,4,IF('Expiring CAC'!$B$4=DMM!$I$3,6,0))),0),0))</f>
        <v>0</v>
      </c>
    </row>
    <row r="123" spans="1:13" ht="13.5" thickBot="1">
      <c r="A123" s="27" t="str">
        <f>IF(G123="","Null",IF(OR(COUNTIF(CACReader!$H$4:$H$989,F123)&gt;0,B123=1),IF(M123="ADT","Present Orders",IF(M123&gt;0,IF(M123="","Present Drilling","Error: "&amp;M123),"Present Drilling")),IF(B123="f","Present Field",IF(OR(B123="e",M123="RIDT",M123="NS_60",M123="NS_OTHER",M123="NS_MOBILIZED",M123="EX_MARRIAGE",M123="EX_OTHER",M123="EX_EMERGENCY"),"Exc Absent",IF(M123&gt;0,IF(M123="","Absent","Orders"),"Absent")))))</f>
        <v>Null</v>
      </c>
      <c r="B123" s="27"/>
      <c r="C123" s="10"/>
      <c r="D123" s="10"/>
      <c r="E123" s="10"/>
      <c r="F123" s="10"/>
      <c r="G123" s="10"/>
      <c r="H123" s="27">
        <f t="shared" si="6"/>
        <v>0</v>
      </c>
      <c r="I123" s="11">
        <f t="shared" si="7"/>
        <v>0</v>
      </c>
      <c r="J123" s="13">
        <f t="shared" si="8"/>
        <v>0</v>
      </c>
      <c r="K123" s="27">
        <f t="shared" si="9"/>
        <v>0</v>
      </c>
      <c r="L123" s="27">
        <f t="shared" si="10"/>
        <v>0</v>
      </c>
      <c r="M123" s="27">
        <f>IF(OR(IFERROR(VLOOKUP(F123,DMM!$D$5:$J$1001,IF('Expiring CAC'!$B$4=DMM!$E$3,2,IF('Expiring CAC'!$B$4=DMM!$G$3,4,IF('Expiring CAC'!$B$4=DMM!$I$3,6,0))),0),0)="SATISFACTORY",IFERROR(VLOOKUP(F123,DMM!$D$5:$J$1001,IF('Expiring CAC'!$B$4=DMM!$E$3,2,IF('Expiring CAC'!$B$4=DMM!$G$3,4,IF('Expiring CAC'!$B$4=DMM!$I$3,6,0))),0),0)="UNEXCUSED_ABSENCE"),"",IFERROR(VLOOKUP(F123,DMM!$D$5:$J$1001,IF('Expiring CAC'!$B$4=DMM!$E$3,2,IF('Expiring CAC'!$B$4=DMM!$G$3,4,IF('Expiring CAC'!$B$4=DMM!$I$3,6,0))),0),0))</f>
        <v>0</v>
      </c>
    </row>
    <row r="124" spans="1:13" ht="13.5" thickBot="1">
      <c r="A124" s="27" t="str">
        <f>IF(G124="","Null",IF(OR(COUNTIF(CACReader!$H$4:$H$989,F124)&gt;0,B124=1),IF(M124="ADT","Present Orders",IF(M124&gt;0,IF(M124="","Present Drilling","Error: "&amp;M124),"Present Drilling")),IF(B124="f","Present Field",IF(OR(B124="e",M124="RIDT",M124="NS_60",M124="NS_OTHER",M124="NS_MOBILIZED",M124="EX_MARRIAGE",M124="EX_OTHER",M124="EX_EMERGENCY"),"Exc Absent",IF(M124&gt;0,IF(M124="","Absent","Orders"),"Absent")))))</f>
        <v>Null</v>
      </c>
      <c r="B124" s="27"/>
      <c r="C124" s="10"/>
      <c r="D124" s="10"/>
      <c r="E124" s="10"/>
      <c r="F124" s="10"/>
      <c r="G124" s="10"/>
      <c r="H124" s="27">
        <f t="shared" si="6"/>
        <v>0</v>
      </c>
      <c r="I124" s="11">
        <f t="shared" si="7"/>
        <v>0</v>
      </c>
      <c r="J124" s="13">
        <f t="shared" si="8"/>
        <v>0</v>
      </c>
      <c r="K124" s="27">
        <f t="shared" si="9"/>
        <v>0</v>
      </c>
      <c r="L124" s="27">
        <f t="shared" si="10"/>
        <v>0</v>
      </c>
      <c r="M124" s="27">
        <f>IF(OR(IFERROR(VLOOKUP(F124,DMM!$D$5:$J$1001,IF('Expiring CAC'!$B$4=DMM!$E$3,2,IF('Expiring CAC'!$B$4=DMM!$G$3,4,IF('Expiring CAC'!$B$4=DMM!$I$3,6,0))),0),0)="SATISFACTORY",IFERROR(VLOOKUP(F124,DMM!$D$5:$J$1001,IF('Expiring CAC'!$B$4=DMM!$E$3,2,IF('Expiring CAC'!$B$4=DMM!$G$3,4,IF('Expiring CAC'!$B$4=DMM!$I$3,6,0))),0),0)="UNEXCUSED_ABSENCE"),"",IFERROR(VLOOKUP(F124,DMM!$D$5:$J$1001,IF('Expiring CAC'!$B$4=DMM!$E$3,2,IF('Expiring CAC'!$B$4=DMM!$G$3,4,IF('Expiring CAC'!$B$4=DMM!$I$3,6,0))),0),0))</f>
        <v>0</v>
      </c>
    </row>
    <row r="125" spans="1:13" ht="13.5" thickBot="1">
      <c r="A125" s="27" t="str">
        <f>IF(G125="","Null",IF(OR(COUNTIF(CACReader!$H$4:$H$989,F125)&gt;0,B125=1),IF(M125="ADT","Present Orders",IF(M125&gt;0,IF(M125="","Present Drilling","Error: "&amp;M125),"Present Drilling")),IF(B125="f","Present Field",IF(OR(B125="e",M125="RIDT",M125="NS_60",M125="NS_OTHER",M125="NS_MOBILIZED",M125="EX_MARRIAGE",M125="EX_OTHER",M125="EX_EMERGENCY"),"Exc Absent",IF(M125&gt;0,IF(M125="","Absent","Orders"),"Absent")))))</f>
        <v>Null</v>
      </c>
      <c r="B125" s="27"/>
      <c r="C125" s="10"/>
      <c r="D125" s="10"/>
      <c r="E125" s="10"/>
      <c r="F125" s="10"/>
      <c r="G125" s="10"/>
      <c r="H125" s="27">
        <f t="shared" si="6"/>
        <v>0</v>
      </c>
      <c r="I125" s="11">
        <f t="shared" si="7"/>
        <v>0</v>
      </c>
      <c r="J125" s="13">
        <f t="shared" si="8"/>
        <v>0</v>
      </c>
      <c r="K125" s="27">
        <f t="shared" si="9"/>
        <v>0</v>
      </c>
      <c r="L125" s="27">
        <f t="shared" si="10"/>
        <v>0</v>
      </c>
      <c r="M125" s="27">
        <f>IF(OR(IFERROR(VLOOKUP(F125,DMM!$D$5:$J$1001,IF('Expiring CAC'!$B$4=DMM!$E$3,2,IF('Expiring CAC'!$B$4=DMM!$G$3,4,IF('Expiring CAC'!$B$4=DMM!$I$3,6,0))),0),0)="SATISFACTORY",IFERROR(VLOOKUP(F125,DMM!$D$5:$J$1001,IF('Expiring CAC'!$B$4=DMM!$E$3,2,IF('Expiring CAC'!$B$4=DMM!$G$3,4,IF('Expiring CAC'!$B$4=DMM!$I$3,6,0))),0),0)="UNEXCUSED_ABSENCE"),"",IFERROR(VLOOKUP(F125,DMM!$D$5:$J$1001,IF('Expiring CAC'!$B$4=DMM!$E$3,2,IF('Expiring CAC'!$B$4=DMM!$G$3,4,IF('Expiring CAC'!$B$4=DMM!$I$3,6,0))),0),0))</f>
        <v>0</v>
      </c>
    </row>
    <row r="126" spans="1:13" ht="13.5" thickBot="1">
      <c r="A126" s="27" t="str">
        <f>IF(G126="","Null",IF(OR(COUNTIF(CACReader!$H$4:$H$989,F126)&gt;0,B126=1),IF(M126="ADT","Present Orders",IF(M126&gt;0,IF(M126="","Present Drilling","Error: "&amp;M126),"Present Drilling")),IF(B126="f","Present Field",IF(OR(B126="e",M126="RIDT",M126="NS_60",M126="NS_OTHER",M126="NS_MOBILIZED",M126="EX_MARRIAGE",M126="EX_OTHER",M126="EX_EMERGENCY"),"Exc Absent",IF(M126&gt;0,IF(M126="","Absent","Orders"),"Absent")))))</f>
        <v>Null</v>
      </c>
      <c r="B126" s="27"/>
      <c r="C126" s="10"/>
      <c r="D126" s="10"/>
      <c r="E126" s="10"/>
      <c r="F126" s="10"/>
      <c r="G126" s="10"/>
      <c r="H126" s="27">
        <f t="shared" si="6"/>
        <v>0</v>
      </c>
      <c r="I126" s="11">
        <f t="shared" si="7"/>
        <v>0</v>
      </c>
      <c r="J126" s="13">
        <f t="shared" si="8"/>
        <v>0</v>
      </c>
      <c r="K126" s="27">
        <f t="shared" si="9"/>
        <v>0</v>
      </c>
      <c r="L126" s="27">
        <f t="shared" si="10"/>
        <v>0</v>
      </c>
      <c r="M126" s="27">
        <f>IF(OR(IFERROR(VLOOKUP(F126,DMM!$D$5:$J$1001,IF('Expiring CAC'!$B$4=DMM!$E$3,2,IF('Expiring CAC'!$B$4=DMM!$G$3,4,IF('Expiring CAC'!$B$4=DMM!$I$3,6,0))),0),0)="SATISFACTORY",IFERROR(VLOOKUP(F126,DMM!$D$5:$J$1001,IF('Expiring CAC'!$B$4=DMM!$E$3,2,IF('Expiring CAC'!$B$4=DMM!$G$3,4,IF('Expiring CAC'!$B$4=DMM!$I$3,6,0))),0),0)="UNEXCUSED_ABSENCE"),"",IFERROR(VLOOKUP(F126,DMM!$D$5:$J$1001,IF('Expiring CAC'!$B$4=DMM!$E$3,2,IF('Expiring CAC'!$B$4=DMM!$G$3,4,IF('Expiring CAC'!$B$4=DMM!$I$3,6,0))),0),0))</f>
        <v>0</v>
      </c>
    </row>
    <row r="127" spans="1:13" ht="13.5" thickBot="1">
      <c r="A127" s="27" t="str">
        <f>IF(G127="","Null",IF(OR(COUNTIF(CACReader!$H$4:$H$989,F127)&gt;0,B127=1),IF(M127="ADT","Present Orders",IF(M127&gt;0,IF(M127="","Present Drilling","Error: "&amp;M127),"Present Drilling")),IF(B127="f","Present Field",IF(OR(B127="e",M127="RIDT",M127="NS_60",M127="NS_OTHER",M127="NS_MOBILIZED",M127="EX_MARRIAGE",M127="EX_OTHER",M127="EX_EMERGENCY"),"Exc Absent",IF(M127&gt;0,IF(M127="","Absent","Orders"),"Absent")))))</f>
        <v>Null</v>
      </c>
      <c r="B127" s="27"/>
      <c r="C127" s="10"/>
      <c r="D127" s="10"/>
      <c r="E127" s="10"/>
      <c r="F127" s="10"/>
      <c r="G127" s="10"/>
      <c r="H127" s="27">
        <f t="shared" si="6"/>
        <v>0</v>
      </c>
      <c r="I127" s="11">
        <f t="shared" si="7"/>
        <v>0</v>
      </c>
      <c r="J127" s="13">
        <f t="shared" si="8"/>
        <v>0</v>
      </c>
      <c r="K127" s="27">
        <f t="shared" si="9"/>
        <v>0</v>
      </c>
      <c r="L127" s="27">
        <f t="shared" si="10"/>
        <v>0</v>
      </c>
      <c r="M127" s="27">
        <f>IF(OR(IFERROR(VLOOKUP(F127,DMM!$D$5:$J$1001,IF('Expiring CAC'!$B$4=DMM!$E$3,2,IF('Expiring CAC'!$B$4=DMM!$G$3,4,IF('Expiring CAC'!$B$4=DMM!$I$3,6,0))),0),0)="SATISFACTORY",IFERROR(VLOOKUP(F127,DMM!$D$5:$J$1001,IF('Expiring CAC'!$B$4=DMM!$E$3,2,IF('Expiring CAC'!$B$4=DMM!$G$3,4,IF('Expiring CAC'!$B$4=DMM!$I$3,6,0))),0),0)="UNEXCUSED_ABSENCE"),"",IFERROR(VLOOKUP(F127,DMM!$D$5:$J$1001,IF('Expiring CAC'!$B$4=DMM!$E$3,2,IF('Expiring CAC'!$B$4=DMM!$G$3,4,IF('Expiring CAC'!$B$4=DMM!$I$3,6,0))),0),0))</f>
        <v>0</v>
      </c>
    </row>
    <row r="128" spans="1:13" ht="13.5" thickBot="1">
      <c r="A128" s="27" t="str">
        <f>IF(G128="","Null",IF(OR(COUNTIF(CACReader!$H$4:$H$989,F128)&gt;0,B128=1),IF(M128="ADT","Present Orders",IF(M128&gt;0,IF(M128="","Present Drilling","Error: "&amp;M128),"Present Drilling")),IF(B128="f","Present Field",IF(OR(B128="e",M128="RIDT",M128="NS_60",M128="NS_OTHER",M128="NS_MOBILIZED",M128="EX_MARRIAGE",M128="EX_OTHER",M128="EX_EMERGENCY"),"Exc Absent",IF(M128&gt;0,IF(M128="","Absent","Orders"),"Absent")))))</f>
        <v>Null</v>
      </c>
      <c r="B128" s="27"/>
      <c r="C128" s="10"/>
      <c r="D128" s="10"/>
      <c r="E128" s="10"/>
      <c r="F128" s="10"/>
      <c r="G128" s="10"/>
      <c r="H128" s="27">
        <f t="shared" si="6"/>
        <v>0</v>
      </c>
      <c r="I128" s="11">
        <f t="shared" si="7"/>
        <v>0</v>
      </c>
      <c r="J128" s="13">
        <f t="shared" si="8"/>
        <v>0</v>
      </c>
      <c r="K128" s="27">
        <f t="shared" si="9"/>
        <v>0</v>
      </c>
      <c r="L128" s="27">
        <f t="shared" si="10"/>
        <v>0</v>
      </c>
      <c r="M128" s="27">
        <f>IF(OR(IFERROR(VLOOKUP(F128,DMM!$D$5:$J$1001,IF('Expiring CAC'!$B$4=DMM!$E$3,2,IF('Expiring CAC'!$B$4=DMM!$G$3,4,IF('Expiring CAC'!$B$4=DMM!$I$3,6,0))),0),0)="SATISFACTORY",IFERROR(VLOOKUP(F128,DMM!$D$5:$J$1001,IF('Expiring CAC'!$B$4=DMM!$E$3,2,IF('Expiring CAC'!$B$4=DMM!$G$3,4,IF('Expiring CAC'!$B$4=DMM!$I$3,6,0))),0),0)="UNEXCUSED_ABSENCE"),"",IFERROR(VLOOKUP(F128,DMM!$D$5:$J$1001,IF('Expiring CAC'!$B$4=DMM!$E$3,2,IF('Expiring CAC'!$B$4=DMM!$G$3,4,IF('Expiring CAC'!$B$4=DMM!$I$3,6,0))),0),0))</f>
        <v>0</v>
      </c>
    </row>
    <row r="129" spans="1:13" ht="13.5" thickBot="1">
      <c r="A129" s="27" t="str">
        <f>IF(G129="","Null",IF(OR(COUNTIF(CACReader!$H$4:$H$989,F129)&gt;0,B129=1),IF(M129="ADT","Present Orders",IF(M129&gt;0,IF(M129="","Present Drilling","Error: "&amp;M129),"Present Drilling")),IF(B129="f","Present Field",IF(OR(B129="e",M129="RIDT",M129="NS_60",M129="NS_OTHER",M129="NS_MOBILIZED",M129="EX_MARRIAGE",M129="EX_OTHER",M129="EX_EMERGENCY"),"Exc Absent",IF(M129&gt;0,IF(M129="","Absent","Orders"),"Absent")))))</f>
        <v>Null</v>
      </c>
      <c r="B129" s="27"/>
      <c r="C129" s="10"/>
      <c r="D129" s="10"/>
      <c r="E129" s="10"/>
      <c r="F129" s="10"/>
      <c r="G129" s="10"/>
      <c r="H129" s="27">
        <f t="shared" si="6"/>
        <v>0</v>
      </c>
      <c r="I129" s="11">
        <f t="shared" si="7"/>
        <v>0</v>
      </c>
      <c r="J129" s="13">
        <f t="shared" si="8"/>
        <v>0</v>
      </c>
      <c r="K129" s="27">
        <f t="shared" si="9"/>
        <v>0</v>
      </c>
      <c r="L129" s="27">
        <f t="shared" si="10"/>
        <v>0</v>
      </c>
      <c r="M129" s="27">
        <f>IF(OR(IFERROR(VLOOKUP(F129,DMM!$D$5:$J$1001,IF('Expiring CAC'!$B$4=DMM!$E$3,2,IF('Expiring CAC'!$B$4=DMM!$G$3,4,IF('Expiring CAC'!$B$4=DMM!$I$3,6,0))),0),0)="SATISFACTORY",IFERROR(VLOOKUP(F129,DMM!$D$5:$J$1001,IF('Expiring CAC'!$B$4=DMM!$E$3,2,IF('Expiring CAC'!$B$4=DMM!$G$3,4,IF('Expiring CAC'!$B$4=DMM!$I$3,6,0))),0),0)="UNEXCUSED_ABSENCE"),"",IFERROR(VLOOKUP(F129,DMM!$D$5:$J$1001,IF('Expiring CAC'!$B$4=DMM!$E$3,2,IF('Expiring CAC'!$B$4=DMM!$G$3,4,IF('Expiring CAC'!$B$4=DMM!$I$3,6,0))),0),0))</f>
        <v>0</v>
      </c>
    </row>
    <row r="130" spans="1:13" ht="13.5" thickBot="1">
      <c r="A130" s="27" t="str">
        <f>IF(G130="","Null",IF(OR(COUNTIF(CACReader!$H$4:$H$989,F130)&gt;0,B130=1),IF(M130="ADT","Present Orders",IF(M130&gt;0,IF(M130="","Present Drilling","Error: "&amp;M130),"Present Drilling")),IF(B130="f","Present Field",IF(OR(B130="e",M130="RIDT",M130="NS_60",M130="NS_OTHER",M130="NS_MOBILIZED",M130="EX_MARRIAGE",M130="EX_OTHER",M130="EX_EMERGENCY"),"Exc Absent",IF(M130&gt;0,IF(M130="","Absent","Orders"),"Absent")))))</f>
        <v>Null</v>
      </c>
      <c r="B130" s="27"/>
      <c r="C130" s="10"/>
      <c r="D130" s="10"/>
      <c r="E130" s="10"/>
      <c r="F130" s="10"/>
      <c r="G130" s="10"/>
      <c r="H130" s="27">
        <f t="shared" si="6"/>
        <v>0</v>
      </c>
      <c r="I130" s="11">
        <f t="shared" si="7"/>
        <v>0</v>
      </c>
      <c r="J130" s="13">
        <f t="shared" si="8"/>
        <v>0</v>
      </c>
      <c r="K130" s="27">
        <f t="shared" si="9"/>
        <v>0</v>
      </c>
      <c r="L130" s="27">
        <f t="shared" si="10"/>
        <v>0</v>
      </c>
      <c r="M130" s="27">
        <f>IF(OR(IFERROR(VLOOKUP(F130,DMM!$D$5:$J$1001,IF('Expiring CAC'!$B$4=DMM!$E$3,2,IF('Expiring CAC'!$B$4=DMM!$G$3,4,IF('Expiring CAC'!$B$4=DMM!$I$3,6,0))),0),0)="SATISFACTORY",IFERROR(VLOOKUP(F130,DMM!$D$5:$J$1001,IF('Expiring CAC'!$B$4=DMM!$E$3,2,IF('Expiring CAC'!$B$4=DMM!$G$3,4,IF('Expiring CAC'!$B$4=DMM!$I$3,6,0))),0),0)="UNEXCUSED_ABSENCE"),"",IFERROR(VLOOKUP(F130,DMM!$D$5:$J$1001,IF('Expiring CAC'!$B$4=DMM!$E$3,2,IF('Expiring CAC'!$B$4=DMM!$G$3,4,IF('Expiring CAC'!$B$4=DMM!$I$3,6,0))),0),0))</f>
        <v>0</v>
      </c>
    </row>
    <row r="131" spans="1:13" ht="13.5" thickBot="1">
      <c r="A131" s="27" t="str">
        <f>IF(G131="","Null",IF(OR(COUNTIF(CACReader!$H$4:$H$989,F131)&gt;0,B131=1),IF(M131="ADT","Present Orders",IF(M131&gt;0,IF(M131="","Present Drilling","Error: "&amp;M131),"Present Drilling")),IF(B131="f","Present Field",IF(OR(B131="e",M131="RIDT",M131="NS_60",M131="NS_OTHER",M131="NS_MOBILIZED",M131="EX_MARRIAGE",M131="EX_OTHER",M131="EX_EMERGENCY"),"Exc Absent",IF(M131&gt;0,IF(M131="","Absent","Orders"),"Absent")))))</f>
        <v>Null</v>
      </c>
      <c r="B131" s="27"/>
      <c r="C131" s="10"/>
      <c r="D131" s="10"/>
      <c r="E131" s="10"/>
      <c r="F131" s="10"/>
      <c r="G131" s="10"/>
      <c r="H131" s="27">
        <f t="shared" si="6"/>
        <v>0</v>
      </c>
      <c r="I131" s="11">
        <f t="shared" si="7"/>
        <v>0</v>
      </c>
      <c r="J131" s="13">
        <f t="shared" si="8"/>
        <v>0</v>
      </c>
      <c r="K131" s="27">
        <f t="shared" si="9"/>
        <v>0</v>
      </c>
      <c r="L131" s="27">
        <f t="shared" si="10"/>
        <v>0</v>
      </c>
      <c r="M131" s="27">
        <f>IF(OR(IFERROR(VLOOKUP(F131,DMM!$D$5:$J$1001,IF('Expiring CAC'!$B$4=DMM!$E$3,2,IF('Expiring CAC'!$B$4=DMM!$G$3,4,IF('Expiring CAC'!$B$4=DMM!$I$3,6,0))),0),0)="SATISFACTORY",IFERROR(VLOOKUP(F131,DMM!$D$5:$J$1001,IF('Expiring CAC'!$B$4=DMM!$E$3,2,IF('Expiring CAC'!$B$4=DMM!$G$3,4,IF('Expiring CAC'!$B$4=DMM!$I$3,6,0))),0),0)="UNEXCUSED_ABSENCE"),"",IFERROR(VLOOKUP(F131,DMM!$D$5:$J$1001,IF('Expiring CAC'!$B$4=DMM!$E$3,2,IF('Expiring CAC'!$B$4=DMM!$G$3,4,IF('Expiring CAC'!$B$4=DMM!$I$3,6,0))),0),0))</f>
        <v>0</v>
      </c>
    </row>
    <row r="132" spans="1:13" ht="13.5" thickBot="1">
      <c r="A132" s="27" t="str">
        <f>IF(G132="","Null",IF(OR(COUNTIF(CACReader!$H$4:$H$989,F132)&gt;0,B132=1),IF(M132="ADT","Present Orders",IF(M132&gt;0,IF(M132="","Present Drilling","Error: "&amp;M132),"Present Drilling")),IF(B132="f","Present Field",IF(OR(B132="e",M132="RIDT",M132="NS_60",M132="NS_OTHER",M132="NS_MOBILIZED",M132="EX_MARRIAGE",M132="EX_OTHER",M132="EX_EMERGENCY"),"Exc Absent",IF(M132&gt;0,IF(M132="","Absent","Orders"),"Absent")))))</f>
        <v>Null</v>
      </c>
      <c r="B132" s="27"/>
      <c r="C132" s="10"/>
      <c r="D132" s="10"/>
      <c r="E132" s="10"/>
      <c r="F132" s="10"/>
      <c r="G132" s="10"/>
      <c r="H132" s="27">
        <f t="shared" si="6"/>
        <v>0</v>
      </c>
      <c r="I132" s="11">
        <f t="shared" si="7"/>
        <v>0</v>
      </c>
      <c r="J132" s="13">
        <f t="shared" si="8"/>
        <v>0</v>
      </c>
      <c r="K132" s="27">
        <f t="shared" si="9"/>
        <v>0</v>
      </c>
      <c r="L132" s="27">
        <f t="shared" si="10"/>
        <v>0</v>
      </c>
      <c r="M132" s="27">
        <f>IF(OR(IFERROR(VLOOKUP(F132,DMM!$D$5:$J$1001,IF('Expiring CAC'!$B$4=DMM!$E$3,2,IF('Expiring CAC'!$B$4=DMM!$G$3,4,IF('Expiring CAC'!$B$4=DMM!$I$3,6,0))),0),0)="SATISFACTORY",IFERROR(VLOOKUP(F132,DMM!$D$5:$J$1001,IF('Expiring CAC'!$B$4=DMM!$E$3,2,IF('Expiring CAC'!$B$4=DMM!$G$3,4,IF('Expiring CAC'!$B$4=DMM!$I$3,6,0))),0),0)="UNEXCUSED_ABSENCE"),"",IFERROR(VLOOKUP(F132,DMM!$D$5:$J$1001,IF('Expiring CAC'!$B$4=DMM!$E$3,2,IF('Expiring CAC'!$B$4=DMM!$G$3,4,IF('Expiring CAC'!$B$4=DMM!$I$3,6,0))),0),0))</f>
        <v>0</v>
      </c>
    </row>
    <row r="133" spans="1:13" ht="13.5" thickBot="1">
      <c r="A133" s="27" t="str">
        <f>IF(G133="","Null",IF(OR(COUNTIF(CACReader!$H$4:$H$989,F133)&gt;0,B133=1),IF(M133="ADT","Present Orders",IF(M133&gt;0,IF(M133="","Present Drilling","Error: "&amp;M133),"Present Drilling")),IF(B133="f","Present Field",IF(OR(B133="e",M133="RIDT",M133="NS_60",M133="NS_OTHER",M133="NS_MOBILIZED",M133="EX_MARRIAGE",M133="EX_OTHER",M133="EX_EMERGENCY"),"Exc Absent",IF(M133&gt;0,IF(M133="","Absent","Orders"),"Absent")))))</f>
        <v>Null</v>
      </c>
      <c r="B133" s="27"/>
      <c r="C133" s="10"/>
      <c r="D133" s="10"/>
      <c r="E133" s="10"/>
      <c r="F133" s="10"/>
      <c r="G133" s="10"/>
      <c r="H133" s="27">
        <f t="shared" si="6"/>
        <v>0</v>
      </c>
      <c r="I133" s="11">
        <f t="shared" si="7"/>
        <v>0</v>
      </c>
      <c r="J133" s="13">
        <f t="shared" si="8"/>
        <v>0</v>
      </c>
      <c r="K133" s="27">
        <f t="shared" si="9"/>
        <v>0</v>
      </c>
      <c r="L133" s="27">
        <f t="shared" si="10"/>
        <v>0</v>
      </c>
      <c r="M133" s="27">
        <f>IF(OR(IFERROR(VLOOKUP(F133,DMM!$D$5:$J$1001,IF('Expiring CAC'!$B$4=DMM!$E$3,2,IF('Expiring CAC'!$B$4=DMM!$G$3,4,IF('Expiring CAC'!$B$4=DMM!$I$3,6,0))),0),0)="SATISFACTORY",IFERROR(VLOOKUP(F133,DMM!$D$5:$J$1001,IF('Expiring CAC'!$B$4=DMM!$E$3,2,IF('Expiring CAC'!$B$4=DMM!$G$3,4,IF('Expiring CAC'!$B$4=DMM!$I$3,6,0))),0),0)="UNEXCUSED_ABSENCE"),"",IFERROR(VLOOKUP(F133,DMM!$D$5:$J$1001,IF('Expiring CAC'!$B$4=DMM!$E$3,2,IF('Expiring CAC'!$B$4=DMM!$G$3,4,IF('Expiring CAC'!$B$4=DMM!$I$3,6,0))),0),0))</f>
        <v>0</v>
      </c>
    </row>
    <row r="134" spans="1:13" ht="13.5" thickBot="1">
      <c r="A134" s="27" t="str">
        <f>IF(G134="","Null",IF(OR(COUNTIF(CACReader!$H$4:$H$989,F134)&gt;0,B134=1),IF(M134="ADT","Present Orders",IF(M134&gt;0,IF(M134="","Present Drilling","Error: "&amp;M134),"Present Drilling")),IF(B134="f","Present Field",IF(OR(B134="e",M134="RIDT",M134="NS_60",M134="NS_OTHER",M134="NS_MOBILIZED",M134="EX_MARRIAGE",M134="EX_OTHER",M134="EX_EMERGENCY"),"Exc Absent",IF(M134&gt;0,IF(M134="","Absent","Orders"),"Absent")))))</f>
        <v>Null</v>
      </c>
      <c r="B134" s="27"/>
      <c r="C134" s="10"/>
      <c r="D134" s="10"/>
      <c r="E134" s="10"/>
      <c r="F134" s="10"/>
      <c r="G134" s="10"/>
      <c r="H134" s="27">
        <f t="shared" ref="H134:H197" si="11">IF(G134="E1","PVT",IF(G134="E2","PFC",IF(G134="E3","LCpl",IF(G134="E4","Cpl",IF(G134="E5","Sgt",IF(G134="E6","SSgt",G134))))))</f>
        <v>0</v>
      </c>
      <c r="I134" s="11">
        <f t="shared" ref="I134:I197" si="12">IF(A134="Present Drilling",1,IF(A134="Present Field",1,0))</f>
        <v>0</v>
      </c>
      <c r="J134" s="13">
        <f t="shared" ref="J134:J197" si="13">IF(OR(A134="Present Orders",A134="Orders"),1,0)</f>
        <v>0</v>
      </c>
      <c r="K134" s="27">
        <f t="shared" ref="K134:K197" si="14">IF(A134="Exc Absent",1,0)</f>
        <v>0</v>
      </c>
      <c r="L134" s="27">
        <f t="shared" ref="L134:L197" si="15">IF(A134="Absent",1,0)</f>
        <v>0</v>
      </c>
      <c r="M134" s="27">
        <f>IF(OR(IFERROR(VLOOKUP(F134,DMM!$D$5:$J$1001,IF('Expiring CAC'!$B$4=DMM!$E$3,2,IF('Expiring CAC'!$B$4=DMM!$G$3,4,IF('Expiring CAC'!$B$4=DMM!$I$3,6,0))),0),0)="SATISFACTORY",IFERROR(VLOOKUP(F134,DMM!$D$5:$J$1001,IF('Expiring CAC'!$B$4=DMM!$E$3,2,IF('Expiring CAC'!$B$4=DMM!$G$3,4,IF('Expiring CAC'!$B$4=DMM!$I$3,6,0))),0),0)="UNEXCUSED_ABSENCE"),"",IFERROR(VLOOKUP(F134,DMM!$D$5:$J$1001,IF('Expiring CAC'!$B$4=DMM!$E$3,2,IF('Expiring CAC'!$B$4=DMM!$G$3,4,IF('Expiring CAC'!$B$4=DMM!$I$3,6,0))),0),0))</f>
        <v>0</v>
      </c>
    </row>
    <row r="135" spans="1:13" ht="13.5" thickBot="1">
      <c r="A135" s="27" t="str">
        <f>IF(G135="","Null",IF(OR(COUNTIF(CACReader!$H$4:$H$989,F135)&gt;0,B135=1),IF(M135="ADT","Present Orders",IF(M135&gt;0,IF(M135="","Present Drilling","Error: "&amp;M135),"Present Drilling")),IF(B135="f","Present Field",IF(OR(B135="e",M135="RIDT",M135="NS_60",M135="NS_OTHER",M135="NS_MOBILIZED",M135="EX_MARRIAGE",M135="EX_OTHER",M135="EX_EMERGENCY"),"Exc Absent",IF(M135&gt;0,IF(M135="","Absent","Orders"),"Absent")))))</f>
        <v>Null</v>
      </c>
      <c r="B135" s="27"/>
      <c r="C135" s="10"/>
      <c r="D135" s="10"/>
      <c r="E135" s="10"/>
      <c r="F135" s="10"/>
      <c r="G135" s="10"/>
      <c r="H135" s="27">
        <f t="shared" si="11"/>
        <v>0</v>
      </c>
      <c r="I135" s="11">
        <f t="shared" si="12"/>
        <v>0</v>
      </c>
      <c r="J135" s="13">
        <f t="shared" si="13"/>
        <v>0</v>
      </c>
      <c r="K135" s="27">
        <f t="shared" si="14"/>
        <v>0</v>
      </c>
      <c r="L135" s="27">
        <f t="shared" si="15"/>
        <v>0</v>
      </c>
      <c r="M135" s="27">
        <f>IF(OR(IFERROR(VLOOKUP(F135,DMM!$D$5:$J$1001,IF('Expiring CAC'!$B$4=DMM!$E$3,2,IF('Expiring CAC'!$B$4=DMM!$G$3,4,IF('Expiring CAC'!$B$4=DMM!$I$3,6,0))),0),0)="SATISFACTORY",IFERROR(VLOOKUP(F135,DMM!$D$5:$J$1001,IF('Expiring CAC'!$B$4=DMM!$E$3,2,IF('Expiring CAC'!$B$4=DMM!$G$3,4,IF('Expiring CAC'!$B$4=DMM!$I$3,6,0))),0),0)="UNEXCUSED_ABSENCE"),"",IFERROR(VLOOKUP(F135,DMM!$D$5:$J$1001,IF('Expiring CAC'!$B$4=DMM!$E$3,2,IF('Expiring CAC'!$B$4=DMM!$G$3,4,IF('Expiring CAC'!$B$4=DMM!$I$3,6,0))),0),0))</f>
        <v>0</v>
      </c>
    </row>
    <row r="136" spans="1:13" ht="13.5" thickBot="1">
      <c r="A136" s="27" t="str">
        <f>IF(G136="","Null",IF(OR(COUNTIF(CACReader!$H$4:$H$989,F136)&gt;0,B136=1),IF(M136="ADT","Present Orders",IF(M136&gt;0,IF(M136="","Present Drilling","Error: "&amp;M136),"Present Drilling")),IF(B136="f","Present Field",IF(OR(B136="e",M136="RIDT",M136="NS_60",M136="NS_OTHER",M136="NS_MOBILIZED",M136="EX_MARRIAGE",M136="EX_OTHER",M136="EX_EMERGENCY"),"Exc Absent",IF(M136&gt;0,IF(M136="","Absent","Orders"),"Absent")))))</f>
        <v>Null</v>
      </c>
      <c r="B136" s="27"/>
      <c r="C136" s="10"/>
      <c r="D136" s="10"/>
      <c r="E136" s="10"/>
      <c r="F136" s="10"/>
      <c r="G136" s="10"/>
      <c r="H136" s="27">
        <f t="shared" si="11"/>
        <v>0</v>
      </c>
      <c r="I136" s="11">
        <f t="shared" si="12"/>
        <v>0</v>
      </c>
      <c r="J136" s="13">
        <f t="shared" si="13"/>
        <v>0</v>
      </c>
      <c r="K136" s="27">
        <f t="shared" si="14"/>
        <v>0</v>
      </c>
      <c r="L136" s="27">
        <f t="shared" si="15"/>
        <v>0</v>
      </c>
      <c r="M136" s="27">
        <f>IF(OR(IFERROR(VLOOKUP(F136,DMM!$D$5:$J$1001,IF('Expiring CAC'!$B$4=DMM!$E$3,2,IF('Expiring CAC'!$B$4=DMM!$G$3,4,IF('Expiring CAC'!$B$4=DMM!$I$3,6,0))),0),0)="SATISFACTORY",IFERROR(VLOOKUP(F136,DMM!$D$5:$J$1001,IF('Expiring CAC'!$B$4=DMM!$E$3,2,IF('Expiring CAC'!$B$4=DMM!$G$3,4,IF('Expiring CAC'!$B$4=DMM!$I$3,6,0))),0),0)="UNEXCUSED_ABSENCE"),"",IFERROR(VLOOKUP(F136,DMM!$D$5:$J$1001,IF('Expiring CAC'!$B$4=DMM!$E$3,2,IF('Expiring CAC'!$B$4=DMM!$G$3,4,IF('Expiring CAC'!$B$4=DMM!$I$3,6,0))),0),0))</f>
        <v>0</v>
      </c>
    </row>
    <row r="137" spans="1:13" ht="13.5" thickBot="1">
      <c r="A137" s="27" t="str">
        <f>IF(G137="","Null",IF(OR(COUNTIF(CACReader!$H$4:$H$989,F137)&gt;0,B137=1),IF(M137="ADT","Present Orders",IF(M137&gt;0,IF(M137="","Present Drilling","Error: "&amp;M137),"Present Drilling")),IF(B137="f","Present Field",IF(OR(B137="e",M137="RIDT",M137="NS_60",M137="NS_OTHER",M137="NS_MOBILIZED",M137="EX_MARRIAGE",M137="EX_OTHER",M137="EX_EMERGENCY"),"Exc Absent",IF(M137&gt;0,IF(M137="","Absent","Orders"),"Absent")))))</f>
        <v>Null</v>
      </c>
      <c r="B137" s="27"/>
      <c r="C137" s="10"/>
      <c r="D137" s="10"/>
      <c r="E137" s="10"/>
      <c r="F137" s="10"/>
      <c r="G137" s="10"/>
      <c r="H137" s="27">
        <f t="shared" si="11"/>
        <v>0</v>
      </c>
      <c r="I137" s="11">
        <f t="shared" si="12"/>
        <v>0</v>
      </c>
      <c r="J137" s="13">
        <f t="shared" si="13"/>
        <v>0</v>
      </c>
      <c r="K137" s="27">
        <f t="shared" si="14"/>
        <v>0</v>
      </c>
      <c r="L137" s="27">
        <f t="shared" si="15"/>
        <v>0</v>
      </c>
      <c r="M137" s="27">
        <f>IF(OR(IFERROR(VLOOKUP(F137,DMM!$D$5:$J$1001,IF('Expiring CAC'!$B$4=DMM!$E$3,2,IF('Expiring CAC'!$B$4=DMM!$G$3,4,IF('Expiring CAC'!$B$4=DMM!$I$3,6,0))),0),0)="SATISFACTORY",IFERROR(VLOOKUP(F137,DMM!$D$5:$J$1001,IF('Expiring CAC'!$B$4=DMM!$E$3,2,IF('Expiring CAC'!$B$4=DMM!$G$3,4,IF('Expiring CAC'!$B$4=DMM!$I$3,6,0))),0),0)="UNEXCUSED_ABSENCE"),"",IFERROR(VLOOKUP(F137,DMM!$D$5:$J$1001,IF('Expiring CAC'!$B$4=DMM!$E$3,2,IF('Expiring CAC'!$B$4=DMM!$G$3,4,IF('Expiring CAC'!$B$4=DMM!$I$3,6,0))),0),0))</f>
        <v>0</v>
      </c>
    </row>
    <row r="138" spans="1:13" ht="13.5" thickBot="1">
      <c r="A138" s="27" t="str">
        <f>IF(G138="","Null",IF(OR(COUNTIF(CACReader!$H$4:$H$989,F138)&gt;0,B138=1),IF(M138="ADT","Present Orders",IF(M138&gt;0,IF(M138="","Present Drilling","Error: "&amp;M138),"Present Drilling")),IF(B138="f","Present Field",IF(OR(B138="e",M138="RIDT",M138="NS_60",M138="NS_OTHER",M138="NS_MOBILIZED",M138="EX_MARRIAGE",M138="EX_OTHER",M138="EX_EMERGENCY"),"Exc Absent",IF(M138&gt;0,IF(M138="","Absent","Orders"),"Absent")))))</f>
        <v>Null</v>
      </c>
      <c r="B138" s="27"/>
      <c r="C138" s="10"/>
      <c r="D138" s="10"/>
      <c r="E138" s="10"/>
      <c r="F138" s="10"/>
      <c r="G138" s="10"/>
      <c r="H138" s="27">
        <f t="shared" si="11"/>
        <v>0</v>
      </c>
      <c r="I138" s="11">
        <f t="shared" si="12"/>
        <v>0</v>
      </c>
      <c r="J138" s="13">
        <f t="shared" si="13"/>
        <v>0</v>
      </c>
      <c r="K138" s="27">
        <f t="shared" si="14"/>
        <v>0</v>
      </c>
      <c r="L138" s="27">
        <f t="shared" si="15"/>
        <v>0</v>
      </c>
      <c r="M138" s="27">
        <f>IF(OR(IFERROR(VLOOKUP(F138,DMM!$D$5:$J$1001,IF('Expiring CAC'!$B$4=DMM!$E$3,2,IF('Expiring CAC'!$B$4=DMM!$G$3,4,IF('Expiring CAC'!$B$4=DMM!$I$3,6,0))),0),0)="SATISFACTORY",IFERROR(VLOOKUP(F138,DMM!$D$5:$J$1001,IF('Expiring CAC'!$B$4=DMM!$E$3,2,IF('Expiring CAC'!$B$4=DMM!$G$3,4,IF('Expiring CAC'!$B$4=DMM!$I$3,6,0))),0),0)="UNEXCUSED_ABSENCE"),"",IFERROR(VLOOKUP(F138,DMM!$D$5:$J$1001,IF('Expiring CAC'!$B$4=DMM!$E$3,2,IF('Expiring CAC'!$B$4=DMM!$G$3,4,IF('Expiring CAC'!$B$4=DMM!$I$3,6,0))),0),0))</f>
        <v>0</v>
      </c>
    </row>
    <row r="139" spans="1:13" ht="13.5" thickBot="1">
      <c r="A139" s="27" t="str">
        <f>IF(G139="","Null",IF(OR(COUNTIF(CACReader!$H$4:$H$989,F139)&gt;0,B139=1),IF(M139="ADT","Present Orders",IF(M139&gt;0,IF(M139="","Present Drilling","Error: "&amp;M139),"Present Drilling")),IF(B139="f","Present Field",IF(OR(B139="e",M139="RIDT",M139="NS_60",M139="NS_OTHER",M139="NS_MOBILIZED",M139="EX_MARRIAGE",M139="EX_OTHER",M139="EX_EMERGENCY"),"Exc Absent",IF(M139&gt;0,IF(M139="","Absent","Orders"),"Absent")))))</f>
        <v>Null</v>
      </c>
      <c r="B139" s="27"/>
      <c r="C139" s="10"/>
      <c r="D139" s="10"/>
      <c r="E139" s="10"/>
      <c r="F139" s="10"/>
      <c r="G139" s="10"/>
      <c r="H139" s="27">
        <f t="shared" si="11"/>
        <v>0</v>
      </c>
      <c r="I139" s="11">
        <f t="shared" si="12"/>
        <v>0</v>
      </c>
      <c r="J139" s="13">
        <f t="shared" si="13"/>
        <v>0</v>
      </c>
      <c r="K139" s="27">
        <f t="shared" si="14"/>
        <v>0</v>
      </c>
      <c r="L139" s="27">
        <f t="shared" si="15"/>
        <v>0</v>
      </c>
      <c r="M139" s="27">
        <f>IF(OR(IFERROR(VLOOKUP(F139,DMM!$D$5:$J$1001,IF('Expiring CAC'!$B$4=DMM!$E$3,2,IF('Expiring CAC'!$B$4=DMM!$G$3,4,IF('Expiring CAC'!$B$4=DMM!$I$3,6,0))),0),0)="SATISFACTORY",IFERROR(VLOOKUP(F139,DMM!$D$5:$J$1001,IF('Expiring CAC'!$B$4=DMM!$E$3,2,IF('Expiring CAC'!$B$4=DMM!$G$3,4,IF('Expiring CAC'!$B$4=DMM!$I$3,6,0))),0),0)="UNEXCUSED_ABSENCE"),"",IFERROR(VLOOKUP(F139,DMM!$D$5:$J$1001,IF('Expiring CAC'!$B$4=DMM!$E$3,2,IF('Expiring CAC'!$B$4=DMM!$G$3,4,IF('Expiring CAC'!$B$4=DMM!$I$3,6,0))),0),0))</f>
        <v>0</v>
      </c>
    </row>
    <row r="140" spans="1:13" ht="13.5" thickBot="1">
      <c r="A140" s="27" t="str">
        <f>IF(G140="","Null",IF(OR(COUNTIF(CACReader!$H$4:$H$989,F140)&gt;0,B140=1),IF(M140="ADT","Present Orders",IF(M140&gt;0,IF(M140="","Present Drilling","Error: "&amp;M140),"Present Drilling")),IF(B140="f","Present Field",IF(OR(B140="e",M140="RIDT",M140="NS_60",M140="NS_OTHER",M140="NS_MOBILIZED",M140="EX_MARRIAGE",M140="EX_OTHER",M140="EX_EMERGENCY"),"Exc Absent",IF(M140&gt;0,IF(M140="","Absent","Orders"),"Absent")))))</f>
        <v>Null</v>
      </c>
      <c r="B140" s="27"/>
      <c r="C140" s="10"/>
      <c r="D140" s="10"/>
      <c r="E140" s="10"/>
      <c r="F140" s="10"/>
      <c r="G140" s="10"/>
      <c r="H140" s="27">
        <f t="shared" si="11"/>
        <v>0</v>
      </c>
      <c r="I140" s="11">
        <f t="shared" si="12"/>
        <v>0</v>
      </c>
      <c r="J140" s="13">
        <f t="shared" si="13"/>
        <v>0</v>
      </c>
      <c r="K140" s="27">
        <f t="shared" si="14"/>
        <v>0</v>
      </c>
      <c r="L140" s="27">
        <f t="shared" si="15"/>
        <v>0</v>
      </c>
      <c r="M140" s="27">
        <f>IF(OR(IFERROR(VLOOKUP(F140,DMM!$D$5:$J$1001,IF('Expiring CAC'!$B$4=DMM!$E$3,2,IF('Expiring CAC'!$B$4=DMM!$G$3,4,IF('Expiring CAC'!$B$4=DMM!$I$3,6,0))),0),0)="SATISFACTORY",IFERROR(VLOOKUP(F140,DMM!$D$5:$J$1001,IF('Expiring CAC'!$B$4=DMM!$E$3,2,IF('Expiring CAC'!$B$4=DMM!$G$3,4,IF('Expiring CAC'!$B$4=DMM!$I$3,6,0))),0),0)="UNEXCUSED_ABSENCE"),"",IFERROR(VLOOKUP(F140,DMM!$D$5:$J$1001,IF('Expiring CAC'!$B$4=DMM!$E$3,2,IF('Expiring CAC'!$B$4=DMM!$G$3,4,IF('Expiring CAC'!$B$4=DMM!$I$3,6,0))),0),0))</f>
        <v>0</v>
      </c>
    </row>
    <row r="141" spans="1:13" ht="13.5" thickBot="1">
      <c r="A141" s="27" t="str">
        <f>IF(G141="","Null",IF(OR(COUNTIF(CACReader!$H$4:$H$989,F141)&gt;0,B141=1),IF(M141="ADT","Present Orders",IF(M141&gt;0,IF(M141="","Present Drilling","Error: "&amp;M141),"Present Drilling")),IF(B141="f","Present Field",IF(OR(B141="e",M141="RIDT",M141="NS_60",M141="NS_OTHER",M141="NS_MOBILIZED",M141="EX_MARRIAGE",M141="EX_OTHER",M141="EX_EMERGENCY"),"Exc Absent",IF(M141&gt;0,IF(M141="","Absent","Orders"),"Absent")))))</f>
        <v>Null</v>
      </c>
      <c r="B141" s="27"/>
      <c r="C141" s="10"/>
      <c r="D141" s="10"/>
      <c r="E141" s="10"/>
      <c r="F141" s="10"/>
      <c r="G141" s="10"/>
      <c r="H141" s="27">
        <f t="shared" si="11"/>
        <v>0</v>
      </c>
      <c r="I141" s="11">
        <f t="shared" si="12"/>
        <v>0</v>
      </c>
      <c r="J141" s="13">
        <f t="shared" si="13"/>
        <v>0</v>
      </c>
      <c r="K141" s="27">
        <f t="shared" si="14"/>
        <v>0</v>
      </c>
      <c r="L141" s="27">
        <f t="shared" si="15"/>
        <v>0</v>
      </c>
      <c r="M141" s="27">
        <f>IF(OR(IFERROR(VLOOKUP(F141,DMM!$D$5:$J$1001,IF('Expiring CAC'!$B$4=DMM!$E$3,2,IF('Expiring CAC'!$B$4=DMM!$G$3,4,IF('Expiring CAC'!$B$4=DMM!$I$3,6,0))),0),0)="SATISFACTORY",IFERROR(VLOOKUP(F141,DMM!$D$5:$J$1001,IF('Expiring CAC'!$B$4=DMM!$E$3,2,IF('Expiring CAC'!$B$4=DMM!$G$3,4,IF('Expiring CAC'!$B$4=DMM!$I$3,6,0))),0),0)="UNEXCUSED_ABSENCE"),"",IFERROR(VLOOKUP(F141,DMM!$D$5:$J$1001,IF('Expiring CAC'!$B$4=DMM!$E$3,2,IF('Expiring CAC'!$B$4=DMM!$G$3,4,IF('Expiring CAC'!$B$4=DMM!$I$3,6,0))),0),0))</f>
        <v>0</v>
      </c>
    </row>
    <row r="142" spans="1:13" ht="13.5" thickBot="1">
      <c r="A142" s="27" t="str">
        <f>IF(G142="","Null",IF(OR(COUNTIF(CACReader!$H$4:$H$989,F142)&gt;0,B142=1),IF(M142="ADT","Present Orders",IF(M142&gt;0,IF(M142="","Present Drilling","Error: "&amp;M142),"Present Drilling")),IF(B142="f","Present Field",IF(OR(B142="e",M142="RIDT",M142="NS_60",M142="NS_OTHER",M142="NS_MOBILIZED",M142="EX_MARRIAGE",M142="EX_OTHER",M142="EX_EMERGENCY"),"Exc Absent",IF(M142&gt;0,IF(M142="","Absent","Orders"),"Absent")))))</f>
        <v>Null</v>
      </c>
      <c r="B142" s="27"/>
      <c r="C142" s="10"/>
      <c r="D142" s="10"/>
      <c r="E142" s="10"/>
      <c r="F142" s="10"/>
      <c r="G142" s="10"/>
      <c r="H142" s="27">
        <f t="shared" si="11"/>
        <v>0</v>
      </c>
      <c r="I142" s="11">
        <f t="shared" si="12"/>
        <v>0</v>
      </c>
      <c r="J142" s="13">
        <f t="shared" si="13"/>
        <v>0</v>
      </c>
      <c r="K142" s="27">
        <f t="shared" si="14"/>
        <v>0</v>
      </c>
      <c r="L142" s="27">
        <f t="shared" si="15"/>
        <v>0</v>
      </c>
      <c r="M142" s="27">
        <f>IF(OR(IFERROR(VLOOKUP(F142,DMM!$D$5:$J$1001,IF('Expiring CAC'!$B$4=DMM!$E$3,2,IF('Expiring CAC'!$B$4=DMM!$G$3,4,IF('Expiring CAC'!$B$4=DMM!$I$3,6,0))),0),0)="SATISFACTORY",IFERROR(VLOOKUP(F142,DMM!$D$5:$J$1001,IF('Expiring CAC'!$B$4=DMM!$E$3,2,IF('Expiring CAC'!$B$4=DMM!$G$3,4,IF('Expiring CAC'!$B$4=DMM!$I$3,6,0))),0),0)="UNEXCUSED_ABSENCE"),"",IFERROR(VLOOKUP(F142,DMM!$D$5:$J$1001,IF('Expiring CAC'!$B$4=DMM!$E$3,2,IF('Expiring CAC'!$B$4=DMM!$G$3,4,IF('Expiring CAC'!$B$4=DMM!$I$3,6,0))),0),0))</f>
        <v>0</v>
      </c>
    </row>
    <row r="143" spans="1:13" ht="13.5" thickBot="1">
      <c r="A143" s="27" t="str">
        <f>IF(G143="","Null",IF(OR(COUNTIF(CACReader!$H$4:$H$989,F143)&gt;0,B143=1),IF(M143="ADT","Present Orders",IF(M143&gt;0,IF(M143="","Present Drilling","Error: "&amp;M143),"Present Drilling")),IF(B143="f","Present Field",IF(OR(B143="e",M143="RIDT",M143="NS_60",M143="NS_OTHER",M143="NS_MOBILIZED",M143="EX_MARRIAGE",M143="EX_OTHER",M143="EX_EMERGENCY"),"Exc Absent",IF(M143&gt;0,IF(M143="","Absent","Orders"),"Absent")))))</f>
        <v>Null</v>
      </c>
      <c r="B143" s="27"/>
      <c r="C143" s="10"/>
      <c r="D143" s="10"/>
      <c r="E143" s="10"/>
      <c r="F143" s="10"/>
      <c r="G143" s="10"/>
      <c r="H143" s="27">
        <f t="shared" si="11"/>
        <v>0</v>
      </c>
      <c r="I143" s="11">
        <f t="shared" si="12"/>
        <v>0</v>
      </c>
      <c r="J143" s="13">
        <f t="shared" si="13"/>
        <v>0</v>
      </c>
      <c r="K143" s="27">
        <f t="shared" si="14"/>
        <v>0</v>
      </c>
      <c r="L143" s="27">
        <f t="shared" si="15"/>
        <v>0</v>
      </c>
      <c r="M143" s="27">
        <f>IF(OR(IFERROR(VLOOKUP(F143,DMM!$D$5:$J$1001,IF('Expiring CAC'!$B$4=DMM!$E$3,2,IF('Expiring CAC'!$B$4=DMM!$G$3,4,IF('Expiring CAC'!$B$4=DMM!$I$3,6,0))),0),0)="SATISFACTORY",IFERROR(VLOOKUP(F143,DMM!$D$5:$J$1001,IF('Expiring CAC'!$B$4=DMM!$E$3,2,IF('Expiring CAC'!$B$4=DMM!$G$3,4,IF('Expiring CAC'!$B$4=DMM!$I$3,6,0))),0),0)="UNEXCUSED_ABSENCE"),"",IFERROR(VLOOKUP(F143,DMM!$D$5:$J$1001,IF('Expiring CAC'!$B$4=DMM!$E$3,2,IF('Expiring CAC'!$B$4=DMM!$G$3,4,IF('Expiring CAC'!$B$4=DMM!$I$3,6,0))),0),0))</f>
        <v>0</v>
      </c>
    </row>
    <row r="144" spans="1:13" ht="13.5" thickBot="1">
      <c r="A144" s="27" t="str">
        <f>IF(G144="","Null",IF(OR(COUNTIF(CACReader!$H$4:$H$989,F144)&gt;0,B144=1),IF(M144="ADT","Present Orders",IF(M144&gt;0,IF(M144="","Present Drilling","Error: "&amp;M144),"Present Drilling")),IF(B144="f","Present Field",IF(OR(B144="e",M144="RIDT",M144="NS_60",M144="NS_OTHER",M144="NS_MOBILIZED",M144="EX_MARRIAGE",M144="EX_OTHER",M144="EX_EMERGENCY"),"Exc Absent",IF(M144&gt;0,IF(M144="","Absent","Orders"),"Absent")))))</f>
        <v>Null</v>
      </c>
      <c r="B144" s="27"/>
      <c r="C144" s="10"/>
      <c r="D144" s="10"/>
      <c r="E144" s="10"/>
      <c r="F144" s="10"/>
      <c r="G144" s="10"/>
      <c r="H144" s="27">
        <f t="shared" si="11"/>
        <v>0</v>
      </c>
      <c r="I144" s="11">
        <f t="shared" si="12"/>
        <v>0</v>
      </c>
      <c r="J144" s="13">
        <f t="shared" si="13"/>
        <v>0</v>
      </c>
      <c r="K144" s="27">
        <f t="shared" si="14"/>
        <v>0</v>
      </c>
      <c r="L144" s="27">
        <f t="shared" si="15"/>
        <v>0</v>
      </c>
      <c r="M144" s="27">
        <f>IF(OR(IFERROR(VLOOKUP(F144,DMM!$D$5:$J$1001,IF('Expiring CAC'!$B$4=DMM!$E$3,2,IF('Expiring CAC'!$B$4=DMM!$G$3,4,IF('Expiring CAC'!$B$4=DMM!$I$3,6,0))),0),0)="SATISFACTORY",IFERROR(VLOOKUP(F144,DMM!$D$5:$J$1001,IF('Expiring CAC'!$B$4=DMM!$E$3,2,IF('Expiring CAC'!$B$4=DMM!$G$3,4,IF('Expiring CAC'!$B$4=DMM!$I$3,6,0))),0),0)="UNEXCUSED_ABSENCE"),"",IFERROR(VLOOKUP(F144,DMM!$D$5:$J$1001,IF('Expiring CAC'!$B$4=DMM!$E$3,2,IF('Expiring CAC'!$B$4=DMM!$G$3,4,IF('Expiring CAC'!$B$4=DMM!$I$3,6,0))),0),0))</f>
        <v>0</v>
      </c>
    </row>
    <row r="145" spans="1:13" ht="13.5" thickBot="1">
      <c r="A145" s="27" t="str">
        <f>IF(G145="","Null",IF(OR(COUNTIF(CACReader!$H$4:$H$989,F145)&gt;0,B145=1),IF(M145="ADT","Present Orders",IF(M145&gt;0,IF(M145="","Present Drilling","Error: "&amp;M145),"Present Drilling")),IF(B145="f","Present Field",IF(OR(B145="e",M145="RIDT",M145="NS_60",M145="NS_OTHER",M145="NS_MOBILIZED",M145="EX_MARRIAGE",M145="EX_OTHER",M145="EX_EMERGENCY"),"Exc Absent",IF(M145&gt;0,IF(M145="","Absent","Orders"),"Absent")))))</f>
        <v>Null</v>
      </c>
      <c r="B145" s="27"/>
      <c r="C145" s="10"/>
      <c r="D145" s="10"/>
      <c r="E145" s="10"/>
      <c r="F145" s="10"/>
      <c r="G145" s="10"/>
      <c r="H145" s="27">
        <f t="shared" si="11"/>
        <v>0</v>
      </c>
      <c r="I145" s="11">
        <f t="shared" si="12"/>
        <v>0</v>
      </c>
      <c r="J145" s="13">
        <f t="shared" si="13"/>
        <v>0</v>
      </c>
      <c r="K145" s="27">
        <f t="shared" si="14"/>
        <v>0</v>
      </c>
      <c r="L145" s="27">
        <f t="shared" si="15"/>
        <v>0</v>
      </c>
      <c r="M145" s="27">
        <f>IF(OR(IFERROR(VLOOKUP(F145,DMM!$D$5:$J$1001,IF('Expiring CAC'!$B$4=DMM!$E$3,2,IF('Expiring CAC'!$B$4=DMM!$G$3,4,IF('Expiring CAC'!$B$4=DMM!$I$3,6,0))),0),0)="SATISFACTORY",IFERROR(VLOOKUP(F145,DMM!$D$5:$J$1001,IF('Expiring CAC'!$B$4=DMM!$E$3,2,IF('Expiring CAC'!$B$4=DMM!$G$3,4,IF('Expiring CAC'!$B$4=DMM!$I$3,6,0))),0),0)="UNEXCUSED_ABSENCE"),"",IFERROR(VLOOKUP(F145,DMM!$D$5:$J$1001,IF('Expiring CAC'!$B$4=DMM!$E$3,2,IF('Expiring CAC'!$B$4=DMM!$G$3,4,IF('Expiring CAC'!$B$4=DMM!$I$3,6,0))),0),0))</f>
        <v>0</v>
      </c>
    </row>
    <row r="146" spans="1:13" ht="13.5" thickBot="1">
      <c r="A146" s="27" t="str">
        <f>IF(G146="","Null",IF(OR(COUNTIF(CACReader!$H$4:$H$989,F146)&gt;0,B146=1),IF(M146="ADT","Present Orders",IF(M146&gt;0,IF(M146="","Present Drilling","Error: "&amp;M146),"Present Drilling")),IF(B146="f","Present Field",IF(OR(B146="e",M146="RIDT",M146="NS_60",M146="NS_OTHER",M146="NS_MOBILIZED",M146="EX_MARRIAGE",M146="EX_OTHER",M146="EX_EMERGENCY"),"Exc Absent",IF(M146&gt;0,IF(M146="","Absent","Orders"),"Absent")))))</f>
        <v>Null</v>
      </c>
      <c r="B146" s="27"/>
      <c r="C146" s="10"/>
      <c r="D146" s="10"/>
      <c r="E146" s="10"/>
      <c r="F146" s="10"/>
      <c r="G146" s="10"/>
      <c r="H146" s="27">
        <f t="shared" si="11"/>
        <v>0</v>
      </c>
      <c r="I146" s="11">
        <f t="shared" si="12"/>
        <v>0</v>
      </c>
      <c r="J146" s="13">
        <f t="shared" si="13"/>
        <v>0</v>
      </c>
      <c r="K146" s="27">
        <f t="shared" si="14"/>
        <v>0</v>
      </c>
      <c r="L146" s="27">
        <f t="shared" si="15"/>
        <v>0</v>
      </c>
      <c r="M146" s="27">
        <f>IF(OR(IFERROR(VLOOKUP(F146,DMM!$D$5:$J$1001,IF('Expiring CAC'!$B$4=DMM!$E$3,2,IF('Expiring CAC'!$B$4=DMM!$G$3,4,IF('Expiring CAC'!$B$4=DMM!$I$3,6,0))),0),0)="SATISFACTORY",IFERROR(VLOOKUP(F146,DMM!$D$5:$J$1001,IF('Expiring CAC'!$B$4=DMM!$E$3,2,IF('Expiring CAC'!$B$4=DMM!$G$3,4,IF('Expiring CAC'!$B$4=DMM!$I$3,6,0))),0),0)="UNEXCUSED_ABSENCE"),"",IFERROR(VLOOKUP(F146,DMM!$D$5:$J$1001,IF('Expiring CAC'!$B$4=DMM!$E$3,2,IF('Expiring CAC'!$B$4=DMM!$G$3,4,IF('Expiring CAC'!$B$4=DMM!$I$3,6,0))),0),0))</f>
        <v>0</v>
      </c>
    </row>
    <row r="147" spans="1:13" ht="13.5" thickBot="1">
      <c r="A147" s="27" t="str">
        <f>IF(G147="","Null",IF(OR(COUNTIF(CACReader!$H$4:$H$989,F147)&gt;0,B147=1),IF(M147="ADT","Present Orders",IF(M147&gt;0,IF(M147="","Present Drilling","Error: "&amp;M147),"Present Drilling")),IF(B147="f","Present Field",IF(OR(B147="e",M147="RIDT",M147="NS_60",M147="NS_OTHER",M147="NS_MOBILIZED",M147="EX_MARRIAGE",M147="EX_OTHER",M147="EX_EMERGENCY"),"Exc Absent",IF(M147&gt;0,IF(M147="","Absent","Orders"),"Absent")))))</f>
        <v>Null</v>
      </c>
      <c r="B147" s="27"/>
      <c r="C147" s="10"/>
      <c r="D147" s="10"/>
      <c r="E147" s="10"/>
      <c r="F147" s="10"/>
      <c r="G147" s="10"/>
      <c r="H147" s="27">
        <f t="shared" si="11"/>
        <v>0</v>
      </c>
      <c r="I147" s="11">
        <f t="shared" si="12"/>
        <v>0</v>
      </c>
      <c r="J147" s="13">
        <f t="shared" si="13"/>
        <v>0</v>
      </c>
      <c r="K147" s="27">
        <f t="shared" si="14"/>
        <v>0</v>
      </c>
      <c r="L147" s="27">
        <f t="shared" si="15"/>
        <v>0</v>
      </c>
      <c r="M147" s="27">
        <f>IF(OR(IFERROR(VLOOKUP(F147,DMM!$D$5:$J$1001,IF('Expiring CAC'!$B$4=DMM!$E$3,2,IF('Expiring CAC'!$B$4=DMM!$G$3,4,IF('Expiring CAC'!$B$4=DMM!$I$3,6,0))),0),0)="SATISFACTORY",IFERROR(VLOOKUP(F147,DMM!$D$5:$J$1001,IF('Expiring CAC'!$B$4=DMM!$E$3,2,IF('Expiring CAC'!$B$4=DMM!$G$3,4,IF('Expiring CAC'!$B$4=DMM!$I$3,6,0))),0),0)="UNEXCUSED_ABSENCE"),"",IFERROR(VLOOKUP(F147,DMM!$D$5:$J$1001,IF('Expiring CAC'!$B$4=DMM!$E$3,2,IF('Expiring CAC'!$B$4=DMM!$G$3,4,IF('Expiring CAC'!$B$4=DMM!$I$3,6,0))),0),0))</f>
        <v>0</v>
      </c>
    </row>
    <row r="148" spans="1:13" ht="13.5" thickBot="1">
      <c r="A148" s="27" t="str">
        <f>IF(G148="","Null",IF(OR(COUNTIF(CACReader!$H$4:$H$989,F148)&gt;0,B148=1),IF(M148="ADT","Present Orders",IF(M148&gt;0,IF(M148="","Present Drilling","Error: "&amp;M148),"Present Drilling")),IF(B148="f","Present Field",IF(OR(B148="e",M148="RIDT",M148="NS_60",M148="NS_OTHER",M148="NS_MOBILIZED",M148="EX_MARRIAGE",M148="EX_OTHER",M148="EX_EMERGENCY"),"Exc Absent",IF(M148&gt;0,IF(M148="","Absent","Orders"),"Absent")))))</f>
        <v>Null</v>
      </c>
      <c r="B148" s="27"/>
      <c r="C148" s="10"/>
      <c r="D148" s="10"/>
      <c r="E148" s="10"/>
      <c r="F148" s="10"/>
      <c r="G148" s="10"/>
      <c r="H148" s="27">
        <f t="shared" si="11"/>
        <v>0</v>
      </c>
      <c r="I148" s="11">
        <f t="shared" si="12"/>
        <v>0</v>
      </c>
      <c r="J148" s="13">
        <f t="shared" si="13"/>
        <v>0</v>
      </c>
      <c r="K148" s="27">
        <f t="shared" si="14"/>
        <v>0</v>
      </c>
      <c r="L148" s="27">
        <f t="shared" si="15"/>
        <v>0</v>
      </c>
      <c r="M148" s="27">
        <f>IF(OR(IFERROR(VLOOKUP(F148,DMM!$D$5:$J$1001,IF('Expiring CAC'!$B$4=DMM!$E$3,2,IF('Expiring CAC'!$B$4=DMM!$G$3,4,IF('Expiring CAC'!$B$4=DMM!$I$3,6,0))),0),0)="SATISFACTORY",IFERROR(VLOOKUP(F148,DMM!$D$5:$J$1001,IF('Expiring CAC'!$B$4=DMM!$E$3,2,IF('Expiring CAC'!$B$4=DMM!$G$3,4,IF('Expiring CAC'!$B$4=DMM!$I$3,6,0))),0),0)="UNEXCUSED_ABSENCE"),"",IFERROR(VLOOKUP(F148,DMM!$D$5:$J$1001,IF('Expiring CAC'!$B$4=DMM!$E$3,2,IF('Expiring CAC'!$B$4=DMM!$G$3,4,IF('Expiring CAC'!$B$4=DMM!$I$3,6,0))),0),0))</f>
        <v>0</v>
      </c>
    </row>
    <row r="149" spans="1:13" ht="13.5" thickBot="1">
      <c r="A149" s="27" t="str">
        <f>IF(G149="","Null",IF(OR(COUNTIF(CACReader!$H$4:$H$989,F149)&gt;0,B149=1),IF(M149="ADT","Present Orders",IF(M149&gt;0,IF(M149="","Present Drilling","Error: "&amp;M149),"Present Drilling")),IF(B149="f","Present Field",IF(OR(B149="e",M149="RIDT",M149="NS_60",M149="NS_OTHER",M149="NS_MOBILIZED",M149="EX_MARRIAGE",M149="EX_OTHER",M149="EX_EMERGENCY"),"Exc Absent",IF(M149&gt;0,IF(M149="","Absent","Orders"),"Absent")))))</f>
        <v>Null</v>
      </c>
      <c r="B149" s="27"/>
      <c r="C149" s="10"/>
      <c r="D149" s="10"/>
      <c r="E149" s="10"/>
      <c r="F149" s="10"/>
      <c r="G149" s="10"/>
      <c r="H149" s="27">
        <f t="shared" si="11"/>
        <v>0</v>
      </c>
      <c r="I149" s="11">
        <f t="shared" si="12"/>
        <v>0</v>
      </c>
      <c r="J149" s="13">
        <f t="shared" si="13"/>
        <v>0</v>
      </c>
      <c r="K149" s="27">
        <f t="shared" si="14"/>
        <v>0</v>
      </c>
      <c r="L149" s="27">
        <f t="shared" si="15"/>
        <v>0</v>
      </c>
      <c r="M149" s="27">
        <f>IF(OR(IFERROR(VLOOKUP(F149,DMM!$D$5:$J$1001,IF('Expiring CAC'!$B$4=DMM!$E$3,2,IF('Expiring CAC'!$B$4=DMM!$G$3,4,IF('Expiring CAC'!$B$4=DMM!$I$3,6,0))),0),0)="SATISFACTORY",IFERROR(VLOOKUP(F149,DMM!$D$5:$J$1001,IF('Expiring CAC'!$B$4=DMM!$E$3,2,IF('Expiring CAC'!$B$4=DMM!$G$3,4,IF('Expiring CAC'!$B$4=DMM!$I$3,6,0))),0),0)="UNEXCUSED_ABSENCE"),"",IFERROR(VLOOKUP(F149,DMM!$D$5:$J$1001,IF('Expiring CAC'!$B$4=DMM!$E$3,2,IF('Expiring CAC'!$B$4=DMM!$G$3,4,IF('Expiring CAC'!$B$4=DMM!$I$3,6,0))),0),0))</f>
        <v>0</v>
      </c>
    </row>
    <row r="150" spans="1:13" ht="13.5" thickBot="1">
      <c r="A150" s="27" t="str">
        <f>IF(G150="","Null",IF(OR(COUNTIF(CACReader!$H$4:$H$989,F150)&gt;0,B150=1),IF(M150="ADT","Present Orders",IF(M150&gt;0,IF(M150="","Present Drilling","Error: "&amp;M150),"Present Drilling")),IF(B150="f","Present Field",IF(OR(B150="e",M150="RIDT",M150="NS_60",M150="NS_OTHER",M150="NS_MOBILIZED",M150="EX_MARRIAGE",M150="EX_OTHER",M150="EX_EMERGENCY"),"Exc Absent",IF(M150&gt;0,IF(M150="","Absent","Orders"),"Absent")))))</f>
        <v>Null</v>
      </c>
      <c r="B150" s="27"/>
      <c r="C150" s="10"/>
      <c r="D150" s="10"/>
      <c r="E150" s="10"/>
      <c r="F150" s="10"/>
      <c r="G150" s="10"/>
      <c r="H150" s="27">
        <f t="shared" si="11"/>
        <v>0</v>
      </c>
      <c r="I150" s="11">
        <f t="shared" si="12"/>
        <v>0</v>
      </c>
      <c r="J150" s="13">
        <f t="shared" si="13"/>
        <v>0</v>
      </c>
      <c r="K150" s="27">
        <f t="shared" si="14"/>
        <v>0</v>
      </c>
      <c r="L150" s="27">
        <f t="shared" si="15"/>
        <v>0</v>
      </c>
      <c r="M150" s="27">
        <f>IF(OR(IFERROR(VLOOKUP(F150,DMM!$D$5:$J$1001,IF('Expiring CAC'!$B$4=DMM!$E$3,2,IF('Expiring CAC'!$B$4=DMM!$G$3,4,IF('Expiring CAC'!$B$4=DMM!$I$3,6,0))),0),0)="SATISFACTORY",IFERROR(VLOOKUP(F150,DMM!$D$5:$J$1001,IF('Expiring CAC'!$B$4=DMM!$E$3,2,IF('Expiring CAC'!$B$4=DMM!$G$3,4,IF('Expiring CAC'!$B$4=DMM!$I$3,6,0))),0),0)="UNEXCUSED_ABSENCE"),"",IFERROR(VLOOKUP(F150,DMM!$D$5:$J$1001,IF('Expiring CAC'!$B$4=DMM!$E$3,2,IF('Expiring CAC'!$B$4=DMM!$G$3,4,IF('Expiring CAC'!$B$4=DMM!$I$3,6,0))),0),0))</f>
        <v>0</v>
      </c>
    </row>
    <row r="151" spans="1:13" ht="13.5" thickBot="1">
      <c r="A151" s="27" t="str">
        <f>IF(G151="","Null",IF(OR(COUNTIF(CACReader!$H$4:$H$989,F151)&gt;0,B151=1),IF(M151="ADT","Present Orders",IF(M151&gt;0,IF(M151="","Present Drilling","Error: "&amp;M151),"Present Drilling")),IF(B151="f","Present Field",IF(OR(B151="e",M151="RIDT",M151="NS_60",M151="NS_OTHER",M151="NS_MOBILIZED",M151="EX_MARRIAGE",M151="EX_OTHER",M151="EX_EMERGENCY"),"Exc Absent",IF(M151&gt;0,IF(M151="","Absent","Orders"),"Absent")))))</f>
        <v>Null</v>
      </c>
      <c r="B151" s="27"/>
      <c r="C151" s="10"/>
      <c r="D151" s="10"/>
      <c r="E151" s="10"/>
      <c r="F151" s="10"/>
      <c r="G151" s="10"/>
      <c r="H151" s="27">
        <f t="shared" si="11"/>
        <v>0</v>
      </c>
      <c r="I151" s="11">
        <f t="shared" si="12"/>
        <v>0</v>
      </c>
      <c r="J151" s="13">
        <f t="shared" si="13"/>
        <v>0</v>
      </c>
      <c r="K151" s="27">
        <f t="shared" si="14"/>
        <v>0</v>
      </c>
      <c r="L151" s="27">
        <f t="shared" si="15"/>
        <v>0</v>
      </c>
      <c r="M151" s="27">
        <f>IF(OR(IFERROR(VLOOKUP(F151,DMM!$D$5:$J$1001,IF('Expiring CAC'!$B$4=DMM!$E$3,2,IF('Expiring CAC'!$B$4=DMM!$G$3,4,IF('Expiring CAC'!$B$4=DMM!$I$3,6,0))),0),0)="SATISFACTORY",IFERROR(VLOOKUP(F151,DMM!$D$5:$J$1001,IF('Expiring CAC'!$B$4=DMM!$E$3,2,IF('Expiring CAC'!$B$4=DMM!$G$3,4,IF('Expiring CAC'!$B$4=DMM!$I$3,6,0))),0),0)="UNEXCUSED_ABSENCE"),"",IFERROR(VLOOKUP(F151,DMM!$D$5:$J$1001,IF('Expiring CAC'!$B$4=DMM!$E$3,2,IF('Expiring CAC'!$B$4=DMM!$G$3,4,IF('Expiring CAC'!$B$4=DMM!$I$3,6,0))),0),0))</f>
        <v>0</v>
      </c>
    </row>
    <row r="152" spans="1:13" ht="13.5" thickBot="1">
      <c r="A152" s="27" t="str">
        <f>IF(G152="","Null",IF(OR(COUNTIF(CACReader!$H$4:$H$989,F152)&gt;0,B152=1),IF(M152="ADT","Present Orders",IF(M152&gt;0,IF(M152="","Present Drilling","Error: "&amp;M152),"Present Drilling")),IF(B152="f","Present Field",IF(OR(B152="e",M152="RIDT",M152="NS_60",M152="NS_OTHER",M152="NS_MOBILIZED",M152="EX_MARRIAGE",M152="EX_OTHER",M152="EX_EMERGENCY"),"Exc Absent",IF(M152&gt;0,IF(M152="","Absent","Orders"),"Absent")))))</f>
        <v>Null</v>
      </c>
      <c r="B152" s="27"/>
      <c r="C152" s="10"/>
      <c r="D152" s="10"/>
      <c r="E152" s="10"/>
      <c r="F152" s="10"/>
      <c r="G152" s="10"/>
      <c r="H152" s="27">
        <f t="shared" si="11"/>
        <v>0</v>
      </c>
      <c r="I152" s="11">
        <f t="shared" si="12"/>
        <v>0</v>
      </c>
      <c r="J152" s="13">
        <f t="shared" si="13"/>
        <v>0</v>
      </c>
      <c r="K152" s="27">
        <f t="shared" si="14"/>
        <v>0</v>
      </c>
      <c r="L152" s="27">
        <f t="shared" si="15"/>
        <v>0</v>
      </c>
      <c r="M152" s="27">
        <f>IF(OR(IFERROR(VLOOKUP(F152,DMM!$D$5:$J$1001,IF('Expiring CAC'!$B$4=DMM!$E$3,2,IF('Expiring CAC'!$B$4=DMM!$G$3,4,IF('Expiring CAC'!$B$4=DMM!$I$3,6,0))),0),0)="SATISFACTORY",IFERROR(VLOOKUP(F152,DMM!$D$5:$J$1001,IF('Expiring CAC'!$B$4=DMM!$E$3,2,IF('Expiring CAC'!$B$4=DMM!$G$3,4,IF('Expiring CAC'!$B$4=DMM!$I$3,6,0))),0),0)="UNEXCUSED_ABSENCE"),"",IFERROR(VLOOKUP(F152,DMM!$D$5:$J$1001,IF('Expiring CAC'!$B$4=DMM!$E$3,2,IF('Expiring CAC'!$B$4=DMM!$G$3,4,IF('Expiring CAC'!$B$4=DMM!$I$3,6,0))),0),0))</f>
        <v>0</v>
      </c>
    </row>
    <row r="153" spans="1:13" ht="13.5" thickBot="1">
      <c r="A153" s="27" t="str">
        <f>IF(G153="","Null",IF(OR(COUNTIF(CACReader!$H$4:$H$989,F153)&gt;0,B153=1),IF(M153="ADT","Present Orders",IF(M153&gt;0,IF(M153="","Present Drilling","Error: "&amp;M153),"Present Drilling")),IF(B153="f","Present Field",IF(OR(B153="e",M153="RIDT",M153="NS_60",M153="NS_OTHER",M153="NS_MOBILIZED",M153="EX_MARRIAGE",M153="EX_OTHER",M153="EX_EMERGENCY"),"Exc Absent",IF(M153&gt;0,IF(M153="","Absent","Orders"),"Absent")))))</f>
        <v>Null</v>
      </c>
      <c r="B153" s="27"/>
      <c r="C153" s="10"/>
      <c r="D153" s="10"/>
      <c r="E153" s="10"/>
      <c r="F153" s="10"/>
      <c r="G153" s="10"/>
      <c r="H153" s="27">
        <f t="shared" si="11"/>
        <v>0</v>
      </c>
      <c r="I153" s="11">
        <f t="shared" si="12"/>
        <v>0</v>
      </c>
      <c r="J153" s="13">
        <f t="shared" si="13"/>
        <v>0</v>
      </c>
      <c r="K153" s="27">
        <f t="shared" si="14"/>
        <v>0</v>
      </c>
      <c r="L153" s="27">
        <f t="shared" si="15"/>
        <v>0</v>
      </c>
      <c r="M153" s="27">
        <f>IF(OR(IFERROR(VLOOKUP(F153,DMM!$D$5:$J$1001,IF('Expiring CAC'!$B$4=DMM!$E$3,2,IF('Expiring CAC'!$B$4=DMM!$G$3,4,IF('Expiring CAC'!$B$4=DMM!$I$3,6,0))),0),0)="SATISFACTORY",IFERROR(VLOOKUP(F153,DMM!$D$5:$J$1001,IF('Expiring CAC'!$B$4=DMM!$E$3,2,IF('Expiring CAC'!$B$4=DMM!$G$3,4,IF('Expiring CAC'!$B$4=DMM!$I$3,6,0))),0),0)="UNEXCUSED_ABSENCE"),"",IFERROR(VLOOKUP(F153,DMM!$D$5:$J$1001,IF('Expiring CAC'!$B$4=DMM!$E$3,2,IF('Expiring CAC'!$B$4=DMM!$G$3,4,IF('Expiring CAC'!$B$4=DMM!$I$3,6,0))),0),0))</f>
        <v>0</v>
      </c>
    </row>
    <row r="154" spans="1:13" ht="13.5" thickBot="1">
      <c r="A154" s="27" t="str">
        <f>IF(G154="","Null",IF(OR(COUNTIF(CACReader!$H$4:$H$989,F154)&gt;0,B154=1),IF(M154="ADT","Present Orders",IF(M154&gt;0,IF(M154="","Present Drilling","Error: "&amp;M154),"Present Drilling")),IF(B154="f","Present Field",IF(OR(B154="e",M154="RIDT",M154="NS_60",M154="NS_OTHER",M154="NS_MOBILIZED",M154="EX_MARRIAGE",M154="EX_OTHER",M154="EX_EMERGENCY"),"Exc Absent",IF(M154&gt;0,IF(M154="","Absent","Orders"),"Absent")))))</f>
        <v>Null</v>
      </c>
      <c r="B154" s="27"/>
      <c r="C154" s="10"/>
      <c r="D154" s="10"/>
      <c r="E154" s="10"/>
      <c r="F154" s="10"/>
      <c r="G154" s="10"/>
      <c r="H154" s="27">
        <f t="shared" si="11"/>
        <v>0</v>
      </c>
      <c r="I154" s="11">
        <f t="shared" si="12"/>
        <v>0</v>
      </c>
      <c r="J154" s="13">
        <f t="shared" si="13"/>
        <v>0</v>
      </c>
      <c r="K154" s="27">
        <f t="shared" si="14"/>
        <v>0</v>
      </c>
      <c r="L154" s="27">
        <f t="shared" si="15"/>
        <v>0</v>
      </c>
      <c r="M154" s="27">
        <f>IF(OR(IFERROR(VLOOKUP(F154,DMM!$D$5:$J$1001,IF('Expiring CAC'!$B$4=DMM!$E$3,2,IF('Expiring CAC'!$B$4=DMM!$G$3,4,IF('Expiring CAC'!$B$4=DMM!$I$3,6,0))),0),0)="SATISFACTORY",IFERROR(VLOOKUP(F154,DMM!$D$5:$J$1001,IF('Expiring CAC'!$B$4=DMM!$E$3,2,IF('Expiring CAC'!$B$4=DMM!$G$3,4,IF('Expiring CAC'!$B$4=DMM!$I$3,6,0))),0),0)="UNEXCUSED_ABSENCE"),"",IFERROR(VLOOKUP(F154,DMM!$D$5:$J$1001,IF('Expiring CAC'!$B$4=DMM!$E$3,2,IF('Expiring CAC'!$B$4=DMM!$G$3,4,IF('Expiring CAC'!$B$4=DMM!$I$3,6,0))),0),0))</f>
        <v>0</v>
      </c>
    </row>
    <row r="155" spans="1:13" ht="13.5" thickBot="1">
      <c r="A155" s="27" t="str">
        <f>IF(G155="","Null",IF(OR(COUNTIF(CACReader!$H$4:$H$989,F155)&gt;0,B155=1),IF(M155="ADT","Present Orders",IF(M155&gt;0,IF(M155="","Present Drilling","Error: "&amp;M155),"Present Drilling")),IF(B155="f","Present Field",IF(OR(B155="e",M155="RIDT",M155="NS_60",M155="NS_OTHER",M155="NS_MOBILIZED",M155="EX_MARRIAGE",M155="EX_OTHER",M155="EX_EMERGENCY"),"Exc Absent",IF(M155&gt;0,IF(M155="","Absent","Orders"),"Absent")))))</f>
        <v>Null</v>
      </c>
      <c r="B155" s="27"/>
      <c r="C155" s="10"/>
      <c r="D155" s="10"/>
      <c r="E155" s="10"/>
      <c r="F155" s="10"/>
      <c r="G155" s="10"/>
      <c r="H155" s="27">
        <f t="shared" si="11"/>
        <v>0</v>
      </c>
      <c r="I155" s="11">
        <f t="shared" si="12"/>
        <v>0</v>
      </c>
      <c r="J155" s="13">
        <f t="shared" si="13"/>
        <v>0</v>
      </c>
      <c r="K155" s="27">
        <f t="shared" si="14"/>
        <v>0</v>
      </c>
      <c r="L155" s="27">
        <f t="shared" si="15"/>
        <v>0</v>
      </c>
      <c r="M155" s="27">
        <f>IF(OR(IFERROR(VLOOKUP(F155,DMM!$D$5:$J$1001,IF('Expiring CAC'!$B$4=DMM!$E$3,2,IF('Expiring CAC'!$B$4=DMM!$G$3,4,IF('Expiring CAC'!$B$4=DMM!$I$3,6,0))),0),0)="SATISFACTORY",IFERROR(VLOOKUP(F155,DMM!$D$5:$J$1001,IF('Expiring CAC'!$B$4=DMM!$E$3,2,IF('Expiring CAC'!$B$4=DMM!$G$3,4,IF('Expiring CAC'!$B$4=DMM!$I$3,6,0))),0),0)="UNEXCUSED_ABSENCE"),"",IFERROR(VLOOKUP(F155,DMM!$D$5:$J$1001,IF('Expiring CAC'!$B$4=DMM!$E$3,2,IF('Expiring CAC'!$B$4=DMM!$G$3,4,IF('Expiring CAC'!$B$4=DMM!$I$3,6,0))),0),0))</f>
        <v>0</v>
      </c>
    </row>
    <row r="156" spans="1:13" ht="13.5" thickBot="1">
      <c r="A156" s="27" t="str">
        <f>IF(G156="","Null",IF(OR(COUNTIF(CACReader!$H$4:$H$989,F156)&gt;0,B156=1),IF(M156="ADT","Present Orders",IF(M156&gt;0,IF(M156="","Present Drilling","Error: "&amp;M156),"Present Drilling")),IF(B156="f","Present Field",IF(OR(B156="e",M156="RIDT",M156="NS_60",M156="NS_OTHER",M156="NS_MOBILIZED",M156="EX_MARRIAGE",M156="EX_OTHER",M156="EX_EMERGENCY"),"Exc Absent",IF(M156&gt;0,IF(M156="","Absent","Orders"),"Absent")))))</f>
        <v>Null</v>
      </c>
      <c r="B156" s="27"/>
      <c r="C156" s="10"/>
      <c r="D156" s="10"/>
      <c r="E156" s="10"/>
      <c r="F156" s="10"/>
      <c r="G156" s="10"/>
      <c r="H156" s="27">
        <f t="shared" si="11"/>
        <v>0</v>
      </c>
      <c r="I156" s="11">
        <f t="shared" si="12"/>
        <v>0</v>
      </c>
      <c r="J156" s="13">
        <f t="shared" si="13"/>
        <v>0</v>
      </c>
      <c r="K156" s="27">
        <f t="shared" si="14"/>
        <v>0</v>
      </c>
      <c r="L156" s="27">
        <f t="shared" si="15"/>
        <v>0</v>
      </c>
      <c r="M156" s="27">
        <f>IF(OR(IFERROR(VLOOKUP(F156,DMM!$D$5:$J$1001,IF('Expiring CAC'!$B$4=DMM!$E$3,2,IF('Expiring CAC'!$B$4=DMM!$G$3,4,IF('Expiring CAC'!$B$4=DMM!$I$3,6,0))),0),0)="SATISFACTORY",IFERROR(VLOOKUP(F156,DMM!$D$5:$J$1001,IF('Expiring CAC'!$B$4=DMM!$E$3,2,IF('Expiring CAC'!$B$4=DMM!$G$3,4,IF('Expiring CAC'!$B$4=DMM!$I$3,6,0))),0),0)="UNEXCUSED_ABSENCE"),"",IFERROR(VLOOKUP(F156,DMM!$D$5:$J$1001,IF('Expiring CAC'!$B$4=DMM!$E$3,2,IF('Expiring CAC'!$B$4=DMM!$G$3,4,IF('Expiring CAC'!$B$4=DMM!$I$3,6,0))),0),0))</f>
        <v>0</v>
      </c>
    </row>
    <row r="157" spans="1:13" ht="13.5" thickBot="1">
      <c r="A157" s="27" t="str">
        <f>IF(G157="","Null",IF(OR(COUNTIF(CACReader!$H$4:$H$989,F157)&gt;0,B157=1),IF(M157="ADT","Present Orders",IF(M157&gt;0,IF(M157="","Present Drilling","Error: "&amp;M157),"Present Drilling")),IF(B157="f","Present Field",IF(OR(B157="e",M157="RIDT",M157="NS_60",M157="NS_OTHER",M157="NS_MOBILIZED",M157="EX_MARRIAGE",M157="EX_OTHER",M157="EX_EMERGENCY"),"Exc Absent",IF(M157&gt;0,IF(M157="","Absent","Orders"),"Absent")))))</f>
        <v>Null</v>
      </c>
      <c r="B157" s="27"/>
      <c r="C157" s="10"/>
      <c r="D157" s="10"/>
      <c r="E157" s="10"/>
      <c r="F157" s="10"/>
      <c r="G157" s="10"/>
      <c r="H157" s="27">
        <f t="shared" si="11"/>
        <v>0</v>
      </c>
      <c r="I157" s="11">
        <f t="shared" si="12"/>
        <v>0</v>
      </c>
      <c r="J157" s="13">
        <f t="shared" si="13"/>
        <v>0</v>
      </c>
      <c r="K157" s="27">
        <f t="shared" si="14"/>
        <v>0</v>
      </c>
      <c r="L157" s="27">
        <f t="shared" si="15"/>
        <v>0</v>
      </c>
      <c r="M157" s="27">
        <f>IF(OR(IFERROR(VLOOKUP(F157,DMM!$D$5:$J$1001,IF('Expiring CAC'!$B$4=DMM!$E$3,2,IF('Expiring CAC'!$B$4=DMM!$G$3,4,IF('Expiring CAC'!$B$4=DMM!$I$3,6,0))),0),0)="SATISFACTORY",IFERROR(VLOOKUP(F157,DMM!$D$5:$J$1001,IF('Expiring CAC'!$B$4=DMM!$E$3,2,IF('Expiring CAC'!$B$4=DMM!$G$3,4,IF('Expiring CAC'!$B$4=DMM!$I$3,6,0))),0),0)="UNEXCUSED_ABSENCE"),"",IFERROR(VLOOKUP(F157,DMM!$D$5:$J$1001,IF('Expiring CAC'!$B$4=DMM!$E$3,2,IF('Expiring CAC'!$B$4=DMM!$G$3,4,IF('Expiring CAC'!$B$4=DMM!$I$3,6,0))),0),0))</f>
        <v>0</v>
      </c>
    </row>
    <row r="158" spans="1:13" ht="13.5" thickBot="1">
      <c r="A158" s="27" t="str">
        <f>IF(G158="","Null",IF(OR(COUNTIF(CACReader!$H$4:$H$989,F158)&gt;0,B158=1),IF(M158="ADT","Present Orders",IF(M158&gt;0,IF(M158="","Present Drilling","Error: "&amp;M158),"Present Drilling")),IF(B158="f","Present Field",IF(OR(B158="e",M158="RIDT",M158="NS_60",M158="NS_OTHER",M158="NS_MOBILIZED",M158="EX_MARRIAGE",M158="EX_OTHER",M158="EX_EMERGENCY"),"Exc Absent",IF(M158&gt;0,IF(M158="","Absent","Orders"),"Absent")))))</f>
        <v>Null</v>
      </c>
      <c r="B158" s="27"/>
      <c r="C158" s="10"/>
      <c r="D158" s="10"/>
      <c r="E158" s="10"/>
      <c r="F158" s="10"/>
      <c r="G158" s="10"/>
      <c r="H158" s="27">
        <f t="shared" si="11"/>
        <v>0</v>
      </c>
      <c r="I158" s="11">
        <f t="shared" si="12"/>
        <v>0</v>
      </c>
      <c r="J158" s="13">
        <f t="shared" si="13"/>
        <v>0</v>
      </c>
      <c r="K158" s="27">
        <f t="shared" si="14"/>
        <v>0</v>
      </c>
      <c r="L158" s="27">
        <f t="shared" si="15"/>
        <v>0</v>
      </c>
      <c r="M158" s="27">
        <f>IF(OR(IFERROR(VLOOKUP(F158,DMM!$D$5:$J$1001,IF('Expiring CAC'!$B$4=DMM!$E$3,2,IF('Expiring CAC'!$B$4=DMM!$G$3,4,IF('Expiring CAC'!$B$4=DMM!$I$3,6,0))),0),0)="SATISFACTORY",IFERROR(VLOOKUP(F158,DMM!$D$5:$J$1001,IF('Expiring CAC'!$B$4=DMM!$E$3,2,IF('Expiring CAC'!$B$4=DMM!$G$3,4,IF('Expiring CAC'!$B$4=DMM!$I$3,6,0))),0),0)="UNEXCUSED_ABSENCE"),"",IFERROR(VLOOKUP(F158,DMM!$D$5:$J$1001,IF('Expiring CAC'!$B$4=DMM!$E$3,2,IF('Expiring CAC'!$B$4=DMM!$G$3,4,IF('Expiring CAC'!$B$4=DMM!$I$3,6,0))),0),0))</f>
        <v>0</v>
      </c>
    </row>
    <row r="159" spans="1:13" ht="13.5" thickBot="1">
      <c r="A159" s="27" t="str">
        <f>IF(G159="","Null",IF(OR(COUNTIF(CACReader!$H$4:$H$989,F159)&gt;0,B159=1),IF(M159="ADT","Present Orders",IF(M159&gt;0,IF(M159="","Present Drilling","Error: "&amp;M159),"Present Drilling")),IF(B159="f","Present Field",IF(OR(B159="e",M159="RIDT",M159="NS_60",M159="NS_OTHER",M159="NS_MOBILIZED",M159="EX_MARRIAGE",M159="EX_OTHER",M159="EX_EMERGENCY"),"Exc Absent",IF(M159&gt;0,IF(M159="","Absent","Orders"),"Absent")))))</f>
        <v>Null</v>
      </c>
      <c r="B159" s="27"/>
      <c r="C159" s="10"/>
      <c r="D159" s="10"/>
      <c r="E159" s="10"/>
      <c r="F159" s="10"/>
      <c r="G159" s="10"/>
      <c r="H159" s="27">
        <f t="shared" si="11"/>
        <v>0</v>
      </c>
      <c r="I159" s="11">
        <f t="shared" si="12"/>
        <v>0</v>
      </c>
      <c r="J159" s="13">
        <f t="shared" si="13"/>
        <v>0</v>
      </c>
      <c r="K159" s="27">
        <f t="shared" si="14"/>
        <v>0</v>
      </c>
      <c r="L159" s="27">
        <f t="shared" si="15"/>
        <v>0</v>
      </c>
      <c r="M159" s="27">
        <f>IF(OR(IFERROR(VLOOKUP(F159,DMM!$D$5:$J$1001,IF('Expiring CAC'!$B$4=DMM!$E$3,2,IF('Expiring CAC'!$B$4=DMM!$G$3,4,IF('Expiring CAC'!$B$4=DMM!$I$3,6,0))),0),0)="SATISFACTORY",IFERROR(VLOOKUP(F159,DMM!$D$5:$J$1001,IF('Expiring CAC'!$B$4=DMM!$E$3,2,IF('Expiring CAC'!$B$4=DMM!$G$3,4,IF('Expiring CAC'!$B$4=DMM!$I$3,6,0))),0),0)="UNEXCUSED_ABSENCE"),"",IFERROR(VLOOKUP(F159,DMM!$D$5:$J$1001,IF('Expiring CAC'!$B$4=DMM!$E$3,2,IF('Expiring CAC'!$B$4=DMM!$G$3,4,IF('Expiring CAC'!$B$4=DMM!$I$3,6,0))),0),0))</f>
        <v>0</v>
      </c>
    </row>
    <row r="160" spans="1:13" ht="13.5" thickBot="1">
      <c r="A160" s="27" t="str">
        <f>IF(G160="","Null",IF(OR(COUNTIF(CACReader!$H$4:$H$989,F160)&gt;0,B160=1),IF(M160="ADT","Present Orders",IF(M160&gt;0,IF(M160="","Present Drilling","Error: "&amp;M160),"Present Drilling")),IF(B160="f","Present Field",IF(OR(B160="e",M160="RIDT",M160="NS_60",M160="NS_OTHER",M160="NS_MOBILIZED",M160="EX_MARRIAGE",M160="EX_OTHER",M160="EX_EMERGENCY"),"Exc Absent",IF(M160&gt;0,IF(M160="","Absent","Orders"),"Absent")))))</f>
        <v>Null</v>
      </c>
      <c r="B160" s="27"/>
      <c r="C160" s="10"/>
      <c r="D160" s="10"/>
      <c r="E160" s="10"/>
      <c r="F160" s="10"/>
      <c r="G160" s="10"/>
      <c r="H160" s="27">
        <f t="shared" si="11"/>
        <v>0</v>
      </c>
      <c r="I160" s="11">
        <f t="shared" si="12"/>
        <v>0</v>
      </c>
      <c r="J160" s="13">
        <f t="shared" si="13"/>
        <v>0</v>
      </c>
      <c r="K160" s="27">
        <f t="shared" si="14"/>
        <v>0</v>
      </c>
      <c r="L160" s="27">
        <f t="shared" si="15"/>
        <v>0</v>
      </c>
      <c r="M160" s="27">
        <f>IF(OR(IFERROR(VLOOKUP(F160,DMM!$D$5:$J$1001,IF('Expiring CAC'!$B$4=DMM!$E$3,2,IF('Expiring CAC'!$B$4=DMM!$G$3,4,IF('Expiring CAC'!$B$4=DMM!$I$3,6,0))),0),0)="SATISFACTORY",IFERROR(VLOOKUP(F160,DMM!$D$5:$J$1001,IF('Expiring CAC'!$B$4=DMM!$E$3,2,IF('Expiring CAC'!$B$4=DMM!$G$3,4,IF('Expiring CAC'!$B$4=DMM!$I$3,6,0))),0),0)="UNEXCUSED_ABSENCE"),"",IFERROR(VLOOKUP(F160,DMM!$D$5:$J$1001,IF('Expiring CAC'!$B$4=DMM!$E$3,2,IF('Expiring CAC'!$B$4=DMM!$G$3,4,IF('Expiring CAC'!$B$4=DMM!$I$3,6,0))),0),0))</f>
        <v>0</v>
      </c>
    </row>
    <row r="161" spans="1:13" ht="13.5" thickBot="1">
      <c r="A161" s="27" t="str">
        <f>IF(G161="","Null",IF(OR(COUNTIF(CACReader!$H$4:$H$989,F161)&gt;0,B161=1),IF(M161="ADT","Present Orders",IF(M161&gt;0,IF(M161="","Present Drilling","Error: "&amp;M161),"Present Drilling")),IF(B161="f","Present Field",IF(OR(B161="e",M161="RIDT",M161="NS_60",M161="NS_OTHER",M161="NS_MOBILIZED",M161="EX_MARRIAGE",M161="EX_OTHER",M161="EX_EMERGENCY"),"Exc Absent",IF(M161&gt;0,IF(M161="","Absent","Orders"),"Absent")))))</f>
        <v>Null</v>
      </c>
      <c r="B161" s="27"/>
      <c r="C161" s="10"/>
      <c r="D161" s="10"/>
      <c r="E161" s="10"/>
      <c r="F161" s="10"/>
      <c r="G161" s="10"/>
      <c r="H161" s="27">
        <f t="shared" si="11"/>
        <v>0</v>
      </c>
      <c r="I161" s="11">
        <f t="shared" si="12"/>
        <v>0</v>
      </c>
      <c r="J161" s="13">
        <f t="shared" si="13"/>
        <v>0</v>
      </c>
      <c r="K161" s="27">
        <f t="shared" si="14"/>
        <v>0</v>
      </c>
      <c r="L161" s="27">
        <f t="shared" si="15"/>
        <v>0</v>
      </c>
      <c r="M161" s="27">
        <f>IF(OR(IFERROR(VLOOKUP(F161,DMM!$D$5:$J$1001,IF('Expiring CAC'!$B$4=DMM!$E$3,2,IF('Expiring CAC'!$B$4=DMM!$G$3,4,IF('Expiring CAC'!$B$4=DMM!$I$3,6,0))),0),0)="SATISFACTORY",IFERROR(VLOOKUP(F161,DMM!$D$5:$J$1001,IF('Expiring CAC'!$B$4=DMM!$E$3,2,IF('Expiring CAC'!$B$4=DMM!$G$3,4,IF('Expiring CAC'!$B$4=DMM!$I$3,6,0))),0),0)="UNEXCUSED_ABSENCE"),"",IFERROR(VLOOKUP(F161,DMM!$D$5:$J$1001,IF('Expiring CAC'!$B$4=DMM!$E$3,2,IF('Expiring CAC'!$B$4=DMM!$G$3,4,IF('Expiring CAC'!$B$4=DMM!$I$3,6,0))),0),0))</f>
        <v>0</v>
      </c>
    </row>
    <row r="162" spans="1:13" ht="13.5" thickBot="1">
      <c r="A162" s="27" t="str">
        <f>IF(G162="","Null",IF(OR(COUNTIF(CACReader!$H$4:$H$989,F162)&gt;0,B162=1),IF(M162="ADT","Present Orders",IF(M162&gt;0,IF(M162="","Present Drilling","Error: "&amp;M162),"Present Drilling")),IF(B162="f","Present Field",IF(OR(B162="e",M162="RIDT",M162="NS_60",M162="NS_OTHER",M162="NS_MOBILIZED",M162="EX_MARRIAGE",M162="EX_OTHER",M162="EX_EMERGENCY"),"Exc Absent",IF(M162&gt;0,IF(M162="","Absent","Orders"),"Absent")))))</f>
        <v>Null</v>
      </c>
      <c r="B162" s="27"/>
      <c r="C162" s="10"/>
      <c r="D162" s="10"/>
      <c r="E162" s="10"/>
      <c r="F162" s="10"/>
      <c r="G162" s="10"/>
      <c r="H162" s="27">
        <f t="shared" si="11"/>
        <v>0</v>
      </c>
      <c r="I162" s="11">
        <f t="shared" si="12"/>
        <v>0</v>
      </c>
      <c r="J162" s="13">
        <f t="shared" si="13"/>
        <v>0</v>
      </c>
      <c r="K162" s="27">
        <f t="shared" si="14"/>
        <v>0</v>
      </c>
      <c r="L162" s="27">
        <f t="shared" si="15"/>
        <v>0</v>
      </c>
      <c r="M162" s="27">
        <f>IF(OR(IFERROR(VLOOKUP(F162,DMM!$D$5:$J$1001,IF('Expiring CAC'!$B$4=DMM!$E$3,2,IF('Expiring CAC'!$B$4=DMM!$G$3,4,IF('Expiring CAC'!$B$4=DMM!$I$3,6,0))),0),0)="SATISFACTORY",IFERROR(VLOOKUP(F162,DMM!$D$5:$J$1001,IF('Expiring CAC'!$B$4=DMM!$E$3,2,IF('Expiring CAC'!$B$4=DMM!$G$3,4,IF('Expiring CAC'!$B$4=DMM!$I$3,6,0))),0),0)="UNEXCUSED_ABSENCE"),"",IFERROR(VLOOKUP(F162,DMM!$D$5:$J$1001,IF('Expiring CAC'!$B$4=DMM!$E$3,2,IF('Expiring CAC'!$B$4=DMM!$G$3,4,IF('Expiring CAC'!$B$4=DMM!$I$3,6,0))),0),0))</f>
        <v>0</v>
      </c>
    </row>
    <row r="163" spans="1:13" ht="13.5" thickBot="1">
      <c r="A163" s="27" t="str">
        <f>IF(G163="","Null",IF(OR(COUNTIF(CACReader!$H$4:$H$989,F163)&gt;0,B163=1),IF(M163="ADT","Present Orders",IF(M163&gt;0,IF(M163="","Present Drilling","Error: "&amp;M163),"Present Drilling")),IF(B163="f","Present Field",IF(OR(B163="e",M163="RIDT",M163="NS_60",M163="NS_OTHER",M163="NS_MOBILIZED",M163="EX_MARRIAGE",M163="EX_OTHER",M163="EX_EMERGENCY"),"Exc Absent",IF(M163&gt;0,IF(M163="","Absent","Orders"),"Absent")))))</f>
        <v>Null</v>
      </c>
      <c r="B163" s="27"/>
      <c r="C163" s="10"/>
      <c r="D163" s="10"/>
      <c r="E163" s="10"/>
      <c r="F163" s="10"/>
      <c r="G163" s="10"/>
      <c r="H163" s="27">
        <f t="shared" si="11"/>
        <v>0</v>
      </c>
      <c r="I163" s="11">
        <f t="shared" si="12"/>
        <v>0</v>
      </c>
      <c r="J163" s="13">
        <f t="shared" si="13"/>
        <v>0</v>
      </c>
      <c r="K163" s="27">
        <f t="shared" si="14"/>
        <v>0</v>
      </c>
      <c r="L163" s="27">
        <f t="shared" si="15"/>
        <v>0</v>
      </c>
      <c r="M163" s="27">
        <f>IF(OR(IFERROR(VLOOKUP(F163,DMM!$D$5:$J$1001,IF('Expiring CAC'!$B$4=DMM!$E$3,2,IF('Expiring CAC'!$B$4=DMM!$G$3,4,IF('Expiring CAC'!$B$4=DMM!$I$3,6,0))),0),0)="SATISFACTORY",IFERROR(VLOOKUP(F163,DMM!$D$5:$J$1001,IF('Expiring CAC'!$B$4=DMM!$E$3,2,IF('Expiring CAC'!$B$4=DMM!$G$3,4,IF('Expiring CAC'!$B$4=DMM!$I$3,6,0))),0),0)="UNEXCUSED_ABSENCE"),"",IFERROR(VLOOKUP(F163,DMM!$D$5:$J$1001,IF('Expiring CAC'!$B$4=DMM!$E$3,2,IF('Expiring CAC'!$B$4=DMM!$G$3,4,IF('Expiring CAC'!$B$4=DMM!$I$3,6,0))),0),0))</f>
        <v>0</v>
      </c>
    </row>
    <row r="164" spans="1:13" ht="13.5" thickBot="1">
      <c r="A164" s="27" t="str">
        <f>IF(G164="","Null",IF(OR(COUNTIF(CACReader!$H$4:$H$989,F164)&gt;0,B164=1),IF(M164="ADT","Present Orders",IF(M164&gt;0,IF(M164="","Present Drilling","Error: "&amp;M164),"Present Drilling")),IF(B164="f","Present Field",IF(OR(B164="e",M164="RIDT",M164="NS_60",M164="NS_OTHER",M164="NS_MOBILIZED",M164="EX_MARRIAGE",M164="EX_OTHER",M164="EX_EMERGENCY"),"Exc Absent",IF(M164&gt;0,IF(M164="","Absent","Orders"),"Absent")))))</f>
        <v>Null</v>
      </c>
      <c r="B164" s="27"/>
      <c r="C164" s="10"/>
      <c r="D164" s="10"/>
      <c r="E164" s="10"/>
      <c r="F164" s="10"/>
      <c r="G164" s="10"/>
      <c r="H164" s="27">
        <f t="shared" si="11"/>
        <v>0</v>
      </c>
      <c r="I164" s="11">
        <f t="shared" si="12"/>
        <v>0</v>
      </c>
      <c r="J164" s="13">
        <f t="shared" si="13"/>
        <v>0</v>
      </c>
      <c r="K164" s="27">
        <f t="shared" si="14"/>
        <v>0</v>
      </c>
      <c r="L164" s="27">
        <f t="shared" si="15"/>
        <v>0</v>
      </c>
      <c r="M164" s="27">
        <f>IF(OR(IFERROR(VLOOKUP(F164,DMM!$D$5:$J$1001,IF('Expiring CAC'!$B$4=DMM!$E$3,2,IF('Expiring CAC'!$B$4=DMM!$G$3,4,IF('Expiring CAC'!$B$4=DMM!$I$3,6,0))),0),0)="SATISFACTORY",IFERROR(VLOOKUP(F164,DMM!$D$5:$J$1001,IF('Expiring CAC'!$B$4=DMM!$E$3,2,IF('Expiring CAC'!$B$4=DMM!$G$3,4,IF('Expiring CAC'!$B$4=DMM!$I$3,6,0))),0),0)="UNEXCUSED_ABSENCE"),"",IFERROR(VLOOKUP(F164,DMM!$D$5:$J$1001,IF('Expiring CAC'!$B$4=DMM!$E$3,2,IF('Expiring CAC'!$B$4=DMM!$G$3,4,IF('Expiring CAC'!$B$4=DMM!$I$3,6,0))),0),0))</f>
        <v>0</v>
      </c>
    </row>
    <row r="165" spans="1:13" ht="13.5" thickBot="1">
      <c r="A165" s="27" t="str">
        <f>IF(G165="","Null",IF(OR(COUNTIF(CACReader!$H$4:$H$989,F165)&gt;0,B165=1),IF(M165="ADT","Present Orders",IF(M165&gt;0,IF(M165="","Present Drilling","Error: "&amp;M165),"Present Drilling")),IF(B165="f","Present Field",IF(OR(B165="e",M165="RIDT",M165="NS_60",M165="NS_OTHER",M165="NS_MOBILIZED",M165="EX_MARRIAGE",M165="EX_OTHER",M165="EX_EMERGENCY"),"Exc Absent",IF(M165&gt;0,IF(M165="","Absent","Orders"),"Absent")))))</f>
        <v>Null</v>
      </c>
      <c r="B165" s="27"/>
      <c r="C165" s="10"/>
      <c r="D165" s="10"/>
      <c r="E165" s="10"/>
      <c r="F165" s="10"/>
      <c r="G165" s="10"/>
      <c r="H165" s="27">
        <f t="shared" si="11"/>
        <v>0</v>
      </c>
      <c r="I165" s="11">
        <f t="shared" si="12"/>
        <v>0</v>
      </c>
      <c r="J165" s="13">
        <f t="shared" si="13"/>
        <v>0</v>
      </c>
      <c r="K165" s="27">
        <f t="shared" si="14"/>
        <v>0</v>
      </c>
      <c r="L165" s="27">
        <f t="shared" si="15"/>
        <v>0</v>
      </c>
      <c r="M165" s="27">
        <f>IF(OR(IFERROR(VLOOKUP(F165,DMM!$D$5:$J$1001,IF('Expiring CAC'!$B$4=DMM!$E$3,2,IF('Expiring CAC'!$B$4=DMM!$G$3,4,IF('Expiring CAC'!$B$4=DMM!$I$3,6,0))),0),0)="SATISFACTORY",IFERROR(VLOOKUP(F165,DMM!$D$5:$J$1001,IF('Expiring CAC'!$B$4=DMM!$E$3,2,IF('Expiring CAC'!$B$4=DMM!$G$3,4,IF('Expiring CAC'!$B$4=DMM!$I$3,6,0))),0),0)="UNEXCUSED_ABSENCE"),"",IFERROR(VLOOKUP(F165,DMM!$D$5:$J$1001,IF('Expiring CAC'!$B$4=DMM!$E$3,2,IF('Expiring CAC'!$B$4=DMM!$G$3,4,IF('Expiring CAC'!$B$4=DMM!$I$3,6,0))),0),0))</f>
        <v>0</v>
      </c>
    </row>
    <row r="166" spans="1:13" ht="13.5" thickBot="1">
      <c r="A166" s="27" t="str">
        <f>IF(G166="","Null",IF(OR(COUNTIF(CACReader!$H$4:$H$989,F166)&gt;0,B166=1),IF(M166="ADT","Present Orders",IF(M166&gt;0,IF(M166="","Present Drilling","Error: "&amp;M166),"Present Drilling")),IF(B166="f","Present Field",IF(OR(B166="e",M166="RIDT",M166="NS_60",M166="NS_OTHER",M166="NS_MOBILIZED",M166="EX_MARRIAGE",M166="EX_OTHER",M166="EX_EMERGENCY"),"Exc Absent",IF(M166&gt;0,IF(M166="","Absent","Orders"),"Absent")))))</f>
        <v>Null</v>
      </c>
      <c r="B166" s="27"/>
      <c r="C166" s="10"/>
      <c r="D166" s="10"/>
      <c r="E166" s="10"/>
      <c r="F166" s="10"/>
      <c r="G166" s="10"/>
      <c r="H166" s="27">
        <f t="shared" si="11"/>
        <v>0</v>
      </c>
      <c r="I166" s="11">
        <f t="shared" si="12"/>
        <v>0</v>
      </c>
      <c r="J166" s="13">
        <f t="shared" si="13"/>
        <v>0</v>
      </c>
      <c r="K166" s="27">
        <f t="shared" si="14"/>
        <v>0</v>
      </c>
      <c r="L166" s="27">
        <f t="shared" si="15"/>
        <v>0</v>
      </c>
      <c r="M166" s="27">
        <f>IF(OR(IFERROR(VLOOKUP(F166,DMM!$D$5:$J$1001,IF('Expiring CAC'!$B$4=DMM!$E$3,2,IF('Expiring CAC'!$B$4=DMM!$G$3,4,IF('Expiring CAC'!$B$4=DMM!$I$3,6,0))),0),0)="SATISFACTORY",IFERROR(VLOOKUP(F166,DMM!$D$5:$J$1001,IF('Expiring CAC'!$B$4=DMM!$E$3,2,IF('Expiring CAC'!$B$4=DMM!$G$3,4,IF('Expiring CAC'!$B$4=DMM!$I$3,6,0))),0),0)="UNEXCUSED_ABSENCE"),"",IFERROR(VLOOKUP(F166,DMM!$D$5:$J$1001,IF('Expiring CAC'!$B$4=DMM!$E$3,2,IF('Expiring CAC'!$B$4=DMM!$G$3,4,IF('Expiring CAC'!$B$4=DMM!$I$3,6,0))),0),0))</f>
        <v>0</v>
      </c>
    </row>
    <row r="167" spans="1:13" ht="13.5" thickBot="1">
      <c r="A167" s="27" t="str">
        <f>IF(G167="","Null",IF(OR(COUNTIF(CACReader!$H$4:$H$989,F167)&gt;0,B167=1),IF(M167="ADT","Present Orders",IF(M167&gt;0,IF(M167="","Present Drilling","Error: "&amp;M167),"Present Drilling")),IF(B167="f","Present Field",IF(OR(B167="e",M167="RIDT",M167="NS_60",M167="NS_OTHER",M167="NS_MOBILIZED",M167="EX_MARRIAGE",M167="EX_OTHER",M167="EX_EMERGENCY"),"Exc Absent",IF(M167&gt;0,IF(M167="","Absent","Orders"),"Absent")))))</f>
        <v>Null</v>
      </c>
      <c r="B167" s="27"/>
      <c r="C167" s="10"/>
      <c r="D167" s="10"/>
      <c r="E167" s="10"/>
      <c r="F167" s="10"/>
      <c r="G167" s="10"/>
      <c r="H167" s="27">
        <f t="shared" si="11"/>
        <v>0</v>
      </c>
      <c r="I167" s="11">
        <f t="shared" si="12"/>
        <v>0</v>
      </c>
      <c r="J167" s="13">
        <f t="shared" si="13"/>
        <v>0</v>
      </c>
      <c r="K167" s="27">
        <f t="shared" si="14"/>
        <v>0</v>
      </c>
      <c r="L167" s="27">
        <f t="shared" si="15"/>
        <v>0</v>
      </c>
      <c r="M167" s="27">
        <f>IF(OR(IFERROR(VLOOKUP(F167,DMM!$D$5:$J$1001,IF('Expiring CAC'!$B$4=DMM!$E$3,2,IF('Expiring CAC'!$B$4=DMM!$G$3,4,IF('Expiring CAC'!$B$4=DMM!$I$3,6,0))),0),0)="SATISFACTORY",IFERROR(VLOOKUP(F167,DMM!$D$5:$J$1001,IF('Expiring CAC'!$B$4=DMM!$E$3,2,IF('Expiring CAC'!$B$4=DMM!$G$3,4,IF('Expiring CAC'!$B$4=DMM!$I$3,6,0))),0),0)="UNEXCUSED_ABSENCE"),"",IFERROR(VLOOKUP(F167,DMM!$D$5:$J$1001,IF('Expiring CAC'!$B$4=DMM!$E$3,2,IF('Expiring CAC'!$B$4=DMM!$G$3,4,IF('Expiring CAC'!$B$4=DMM!$I$3,6,0))),0),0))</f>
        <v>0</v>
      </c>
    </row>
    <row r="168" spans="1:13" ht="13.5" thickBot="1">
      <c r="A168" s="27" t="str">
        <f>IF(G168="","Null",IF(OR(COUNTIF(CACReader!$H$4:$H$989,F168)&gt;0,B168=1),IF(M168="ADT","Present Orders",IF(M168&gt;0,IF(M168="","Present Drilling","Error: "&amp;M168),"Present Drilling")),IF(B168="f","Present Field",IF(OR(B168="e",M168="RIDT",M168="NS_60",M168="NS_OTHER",M168="NS_MOBILIZED",M168="EX_MARRIAGE",M168="EX_OTHER",M168="EX_EMERGENCY"),"Exc Absent",IF(M168&gt;0,IF(M168="","Absent","Orders"),"Absent")))))</f>
        <v>Null</v>
      </c>
      <c r="B168" s="27"/>
      <c r="C168" s="10"/>
      <c r="D168" s="10"/>
      <c r="E168" s="10"/>
      <c r="F168" s="10"/>
      <c r="G168" s="10"/>
      <c r="H168" s="27">
        <f t="shared" si="11"/>
        <v>0</v>
      </c>
      <c r="I168" s="11">
        <f t="shared" si="12"/>
        <v>0</v>
      </c>
      <c r="J168" s="13">
        <f t="shared" si="13"/>
        <v>0</v>
      </c>
      <c r="K168" s="27">
        <f t="shared" si="14"/>
        <v>0</v>
      </c>
      <c r="L168" s="27">
        <f t="shared" si="15"/>
        <v>0</v>
      </c>
      <c r="M168" s="27">
        <f>IF(OR(IFERROR(VLOOKUP(F168,DMM!$D$5:$J$1001,IF('Expiring CAC'!$B$4=DMM!$E$3,2,IF('Expiring CAC'!$B$4=DMM!$G$3,4,IF('Expiring CAC'!$B$4=DMM!$I$3,6,0))),0),0)="SATISFACTORY",IFERROR(VLOOKUP(F168,DMM!$D$5:$J$1001,IF('Expiring CAC'!$B$4=DMM!$E$3,2,IF('Expiring CAC'!$B$4=DMM!$G$3,4,IF('Expiring CAC'!$B$4=DMM!$I$3,6,0))),0),0)="UNEXCUSED_ABSENCE"),"",IFERROR(VLOOKUP(F168,DMM!$D$5:$J$1001,IF('Expiring CAC'!$B$4=DMM!$E$3,2,IF('Expiring CAC'!$B$4=DMM!$G$3,4,IF('Expiring CAC'!$B$4=DMM!$I$3,6,0))),0),0))</f>
        <v>0</v>
      </c>
    </row>
    <row r="169" spans="1:13" ht="13.5" thickBot="1">
      <c r="A169" s="27" t="str">
        <f>IF(G169="","Null",IF(OR(COUNTIF(CACReader!$H$4:$H$989,F169)&gt;0,B169=1),IF(M169="ADT","Present Orders",IF(M169&gt;0,IF(M169="","Present Drilling","Error: "&amp;M169),"Present Drilling")),IF(B169="f","Present Field",IF(OR(B169="e",M169="RIDT",M169="NS_60",M169="NS_OTHER",M169="NS_MOBILIZED",M169="EX_MARRIAGE",M169="EX_OTHER",M169="EX_EMERGENCY"),"Exc Absent",IF(M169&gt;0,IF(M169="","Absent","Orders"),"Absent")))))</f>
        <v>Null</v>
      </c>
      <c r="B169" s="27"/>
      <c r="C169" s="10"/>
      <c r="D169" s="10"/>
      <c r="E169" s="10"/>
      <c r="F169" s="10"/>
      <c r="G169" s="10"/>
      <c r="H169" s="27">
        <f t="shared" si="11"/>
        <v>0</v>
      </c>
      <c r="I169" s="11">
        <f t="shared" si="12"/>
        <v>0</v>
      </c>
      <c r="J169" s="13">
        <f t="shared" si="13"/>
        <v>0</v>
      </c>
      <c r="K169" s="27">
        <f t="shared" si="14"/>
        <v>0</v>
      </c>
      <c r="L169" s="27">
        <f t="shared" si="15"/>
        <v>0</v>
      </c>
      <c r="M169" s="27">
        <f>IF(OR(IFERROR(VLOOKUP(F169,DMM!$D$5:$J$1001,IF('Expiring CAC'!$B$4=DMM!$E$3,2,IF('Expiring CAC'!$B$4=DMM!$G$3,4,IF('Expiring CAC'!$B$4=DMM!$I$3,6,0))),0),0)="SATISFACTORY",IFERROR(VLOOKUP(F169,DMM!$D$5:$J$1001,IF('Expiring CAC'!$B$4=DMM!$E$3,2,IF('Expiring CAC'!$B$4=DMM!$G$3,4,IF('Expiring CAC'!$B$4=DMM!$I$3,6,0))),0),0)="UNEXCUSED_ABSENCE"),"",IFERROR(VLOOKUP(F169,DMM!$D$5:$J$1001,IF('Expiring CAC'!$B$4=DMM!$E$3,2,IF('Expiring CAC'!$B$4=DMM!$G$3,4,IF('Expiring CAC'!$B$4=DMM!$I$3,6,0))),0),0))</f>
        <v>0</v>
      </c>
    </row>
    <row r="170" spans="1:13" ht="13.5" thickBot="1">
      <c r="A170" s="27" t="str">
        <f>IF(G170="","Null",IF(OR(COUNTIF(CACReader!$H$4:$H$989,F170)&gt;0,B170=1),IF(M170="ADT","Present Orders",IF(M170&gt;0,IF(M170="","Present Drilling","Error: "&amp;M170),"Present Drilling")),IF(B170="f","Present Field",IF(OR(B170="e",M170="RIDT",M170="NS_60",M170="NS_OTHER",M170="NS_MOBILIZED",M170="EX_MARRIAGE",M170="EX_OTHER",M170="EX_EMERGENCY"),"Exc Absent",IF(M170&gt;0,IF(M170="","Absent","Orders"),"Absent")))))</f>
        <v>Null</v>
      </c>
      <c r="B170" s="27"/>
      <c r="C170" s="10"/>
      <c r="D170" s="10"/>
      <c r="E170" s="10"/>
      <c r="F170" s="10"/>
      <c r="G170" s="10"/>
      <c r="H170" s="27">
        <f t="shared" si="11"/>
        <v>0</v>
      </c>
      <c r="I170" s="11">
        <f t="shared" si="12"/>
        <v>0</v>
      </c>
      <c r="J170" s="13">
        <f t="shared" si="13"/>
        <v>0</v>
      </c>
      <c r="K170" s="27">
        <f t="shared" si="14"/>
        <v>0</v>
      </c>
      <c r="L170" s="27">
        <f t="shared" si="15"/>
        <v>0</v>
      </c>
      <c r="M170" s="27">
        <f>IF(OR(IFERROR(VLOOKUP(F170,DMM!$D$5:$J$1001,IF('Expiring CAC'!$B$4=DMM!$E$3,2,IF('Expiring CAC'!$B$4=DMM!$G$3,4,IF('Expiring CAC'!$B$4=DMM!$I$3,6,0))),0),0)="SATISFACTORY",IFERROR(VLOOKUP(F170,DMM!$D$5:$J$1001,IF('Expiring CAC'!$B$4=DMM!$E$3,2,IF('Expiring CAC'!$B$4=DMM!$G$3,4,IF('Expiring CAC'!$B$4=DMM!$I$3,6,0))),0),0)="UNEXCUSED_ABSENCE"),"",IFERROR(VLOOKUP(F170,DMM!$D$5:$J$1001,IF('Expiring CAC'!$B$4=DMM!$E$3,2,IF('Expiring CAC'!$B$4=DMM!$G$3,4,IF('Expiring CAC'!$B$4=DMM!$I$3,6,0))),0),0))</f>
        <v>0</v>
      </c>
    </row>
    <row r="171" spans="1:13" ht="13.5" thickBot="1">
      <c r="A171" s="27" t="str">
        <f>IF(G171="","Null",IF(OR(COUNTIF(CACReader!$H$4:$H$989,F171)&gt;0,B171=1),IF(M171="ADT","Present Orders",IF(M171&gt;0,IF(M171="","Present Drilling","Error: "&amp;M171),"Present Drilling")),IF(B171="f","Present Field",IF(OR(B171="e",M171="RIDT",M171="NS_60",M171="NS_OTHER",M171="NS_MOBILIZED",M171="EX_MARRIAGE",M171="EX_OTHER",M171="EX_EMERGENCY"),"Exc Absent",IF(M171&gt;0,IF(M171="","Absent","Orders"),"Absent")))))</f>
        <v>Null</v>
      </c>
      <c r="B171" s="27"/>
      <c r="C171" s="10"/>
      <c r="D171" s="10"/>
      <c r="E171" s="10"/>
      <c r="F171" s="10"/>
      <c r="G171" s="10"/>
      <c r="H171" s="27">
        <f t="shared" si="11"/>
        <v>0</v>
      </c>
      <c r="I171" s="11">
        <f t="shared" si="12"/>
        <v>0</v>
      </c>
      <c r="J171" s="13">
        <f t="shared" si="13"/>
        <v>0</v>
      </c>
      <c r="K171" s="27">
        <f t="shared" si="14"/>
        <v>0</v>
      </c>
      <c r="L171" s="27">
        <f t="shared" si="15"/>
        <v>0</v>
      </c>
      <c r="M171" s="27">
        <f>IF(OR(IFERROR(VLOOKUP(F171,DMM!$D$5:$J$1001,IF('Expiring CAC'!$B$4=DMM!$E$3,2,IF('Expiring CAC'!$B$4=DMM!$G$3,4,IF('Expiring CAC'!$B$4=DMM!$I$3,6,0))),0),0)="SATISFACTORY",IFERROR(VLOOKUP(F171,DMM!$D$5:$J$1001,IF('Expiring CAC'!$B$4=DMM!$E$3,2,IF('Expiring CAC'!$B$4=DMM!$G$3,4,IF('Expiring CAC'!$B$4=DMM!$I$3,6,0))),0),0)="UNEXCUSED_ABSENCE"),"",IFERROR(VLOOKUP(F171,DMM!$D$5:$J$1001,IF('Expiring CAC'!$B$4=DMM!$E$3,2,IF('Expiring CAC'!$B$4=DMM!$G$3,4,IF('Expiring CAC'!$B$4=DMM!$I$3,6,0))),0),0))</f>
        <v>0</v>
      </c>
    </row>
    <row r="172" spans="1:13" ht="13.5" thickBot="1">
      <c r="A172" s="27" t="str">
        <f>IF(G172="","Null",IF(OR(COUNTIF(CACReader!$H$4:$H$989,F172)&gt;0,B172=1),IF(M172="ADT","Present Orders",IF(M172&gt;0,IF(M172="","Present Drilling","Error: "&amp;M172),"Present Drilling")),IF(B172="f","Present Field",IF(OR(B172="e",M172="RIDT",M172="NS_60",M172="NS_OTHER",M172="NS_MOBILIZED",M172="EX_MARRIAGE",M172="EX_OTHER",M172="EX_EMERGENCY"),"Exc Absent",IF(M172&gt;0,IF(M172="","Absent","Orders"),"Absent")))))</f>
        <v>Null</v>
      </c>
      <c r="B172" s="27"/>
      <c r="C172" s="10"/>
      <c r="D172" s="10"/>
      <c r="E172" s="10"/>
      <c r="F172" s="10"/>
      <c r="G172" s="10"/>
      <c r="H172" s="27">
        <f t="shared" si="11"/>
        <v>0</v>
      </c>
      <c r="I172" s="11">
        <f t="shared" si="12"/>
        <v>0</v>
      </c>
      <c r="J172" s="13">
        <f t="shared" si="13"/>
        <v>0</v>
      </c>
      <c r="K172" s="27">
        <f t="shared" si="14"/>
        <v>0</v>
      </c>
      <c r="L172" s="27">
        <f t="shared" si="15"/>
        <v>0</v>
      </c>
      <c r="M172" s="27">
        <f>IF(OR(IFERROR(VLOOKUP(F172,DMM!$D$5:$J$1001,IF('Expiring CAC'!$B$4=DMM!$E$3,2,IF('Expiring CAC'!$B$4=DMM!$G$3,4,IF('Expiring CAC'!$B$4=DMM!$I$3,6,0))),0),0)="SATISFACTORY",IFERROR(VLOOKUP(F172,DMM!$D$5:$J$1001,IF('Expiring CAC'!$B$4=DMM!$E$3,2,IF('Expiring CAC'!$B$4=DMM!$G$3,4,IF('Expiring CAC'!$B$4=DMM!$I$3,6,0))),0),0)="UNEXCUSED_ABSENCE"),"",IFERROR(VLOOKUP(F172,DMM!$D$5:$J$1001,IF('Expiring CAC'!$B$4=DMM!$E$3,2,IF('Expiring CAC'!$B$4=DMM!$G$3,4,IF('Expiring CAC'!$B$4=DMM!$I$3,6,0))),0),0))</f>
        <v>0</v>
      </c>
    </row>
    <row r="173" spans="1:13" ht="13.5" thickBot="1">
      <c r="A173" s="27" t="str">
        <f>IF(G173="","Null",IF(OR(COUNTIF(CACReader!$H$4:$H$989,F173)&gt;0,B173=1),IF(M173="ADT","Present Orders",IF(M173&gt;0,IF(M173="","Present Drilling","Error: "&amp;M173),"Present Drilling")),IF(B173="f","Present Field",IF(OR(B173="e",M173="RIDT",M173="NS_60",M173="NS_OTHER",M173="NS_MOBILIZED",M173="EX_MARRIAGE",M173="EX_OTHER",M173="EX_EMERGENCY"),"Exc Absent",IF(M173&gt;0,IF(M173="","Absent","Orders"),"Absent")))))</f>
        <v>Null</v>
      </c>
      <c r="B173" s="27"/>
      <c r="C173" s="10"/>
      <c r="D173" s="10"/>
      <c r="E173" s="10"/>
      <c r="F173" s="10"/>
      <c r="G173" s="10"/>
      <c r="H173" s="27">
        <f t="shared" si="11"/>
        <v>0</v>
      </c>
      <c r="I173" s="11">
        <f t="shared" si="12"/>
        <v>0</v>
      </c>
      <c r="J173" s="13">
        <f t="shared" si="13"/>
        <v>0</v>
      </c>
      <c r="K173" s="27">
        <f t="shared" si="14"/>
        <v>0</v>
      </c>
      <c r="L173" s="27">
        <f t="shared" si="15"/>
        <v>0</v>
      </c>
      <c r="M173" s="27">
        <f>IF(OR(IFERROR(VLOOKUP(F173,DMM!$D$5:$J$1001,IF('Expiring CAC'!$B$4=DMM!$E$3,2,IF('Expiring CAC'!$B$4=DMM!$G$3,4,IF('Expiring CAC'!$B$4=DMM!$I$3,6,0))),0),0)="SATISFACTORY",IFERROR(VLOOKUP(F173,DMM!$D$5:$J$1001,IF('Expiring CAC'!$B$4=DMM!$E$3,2,IF('Expiring CAC'!$B$4=DMM!$G$3,4,IF('Expiring CAC'!$B$4=DMM!$I$3,6,0))),0),0)="UNEXCUSED_ABSENCE"),"",IFERROR(VLOOKUP(F173,DMM!$D$5:$J$1001,IF('Expiring CAC'!$B$4=DMM!$E$3,2,IF('Expiring CAC'!$B$4=DMM!$G$3,4,IF('Expiring CAC'!$B$4=DMM!$I$3,6,0))),0),0))</f>
        <v>0</v>
      </c>
    </row>
    <row r="174" spans="1:13" ht="13.5" thickBot="1">
      <c r="A174" s="27" t="str">
        <f>IF(G174="","Null",IF(OR(COUNTIF(CACReader!$H$4:$H$989,F174)&gt;0,B174=1),IF(M174="ADT","Present Orders",IF(M174&gt;0,IF(M174="","Present Drilling","Error: "&amp;M174),"Present Drilling")),IF(B174="f","Present Field",IF(OR(B174="e",M174="RIDT",M174="NS_60",M174="NS_OTHER",M174="NS_MOBILIZED",M174="EX_MARRIAGE",M174="EX_OTHER",M174="EX_EMERGENCY"),"Exc Absent",IF(M174&gt;0,IF(M174="","Absent","Orders"),"Absent")))))</f>
        <v>Null</v>
      </c>
      <c r="B174" s="27"/>
      <c r="C174" s="10"/>
      <c r="D174" s="10"/>
      <c r="E174" s="10"/>
      <c r="F174" s="10"/>
      <c r="G174" s="10"/>
      <c r="H174" s="27">
        <f t="shared" si="11"/>
        <v>0</v>
      </c>
      <c r="I174" s="11">
        <f t="shared" si="12"/>
        <v>0</v>
      </c>
      <c r="J174" s="13">
        <f t="shared" si="13"/>
        <v>0</v>
      </c>
      <c r="K174" s="27">
        <f t="shared" si="14"/>
        <v>0</v>
      </c>
      <c r="L174" s="27">
        <f t="shared" si="15"/>
        <v>0</v>
      </c>
      <c r="M174" s="27">
        <f>IF(OR(IFERROR(VLOOKUP(F174,DMM!$D$5:$J$1001,IF('Expiring CAC'!$B$4=DMM!$E$3,2,IF('Expiring CAC'!$B$4=DMM!$G$3,4,IF('Expiring CAC'!$B$4=DMM!$I$3,6,0))),0),0)="SATISFACTORY",IFERROR(VLOOKUP(F174,DMM!$D$5:$J$1001,IF('Expiring CAC'!$B$4=DMM!$E$3,2,IF('Expiring CAC'!$B$4=DMM!$G$3,4,IF('Expiring CAC'!$B$4=DMM!$I$3,6,0))),0),0)="UNEXCUSED_ABSENCE"),"",IFERROR(VLOOKUP(F174,DMM!$D$5:$J$1001,IF('Expiring CAC'!$B$4=DMM!$E$3,2,IF('Expiring CAC'!$B$4=DMM!$G$3,4,IF('Expiring CAC'!$B$4=DMM!$I$3,6,0))),0),0))</f>
        <v>0</v>
      </c>
    </row>
    <row r="175" spans="1:13" ht="13.5" thickBot="1">
      <c r="A175" s="27" t="str">
        <f>IF(G175="","Null",IF(OR(COUNTIF(CACReader!$H$4:$H$989,F175)&gt;0,B175=1),IF(M175="ADT","Present Orders",IF(M175&gt;0,IF(M175="","Present Drilling","Error: "&amp;M175),"Present Drilling")),IF(B175="f","Present Field",IF(OR(B175="e",M175="RIDT",M175="NS_60",M175="NS_OTHER",M175="NS_MOBILIZED",M175="EX_MARRIAGE",M175="EX_OTHER",M175="EX_EMERGENCY"),"Exc Absent",IF(M175&gt;0,IF(M175="","Absent","Orders"),"Absent")))))</f>
        <v>Null</v>
      </c>
      <c r="B175" s="27"/>
      <c r="C175" s="10"/>
      <c r="D175" s="10"/>
      <c r="E175" s="10"/>
      <c r="F175" s="10"/>
      <c r="G175" s="10"/>
      <c r="H175" s="27">
        <f t="shared" si="11"/>
        <v>0</v>
      </c>
      <c r="I175" s="11">
        <f t="shared" si="12"/>
        <v>0</v>
      </c>
      <c r="J175" s="13">
        <f t="shared" si="13"/>
        <v>0</v>
      </c>
      <c r="K175" s="27">
        <f t="shared" si="14"/>
        <v>0</v>
      </c>
      <c r="L175" s="27">
        <f t="shared" si="15"/>
        <v>0</v>
      </c>
      <c r="M175" s="27">
        <f>IF(OR(IFERROR(VLOOKUP(F175,DMM!$D$5:$J$1001,IF('Expiring CAC'!$B$4=DMM!$E$3,2,IF('Expiring CAC'!$B$4=DMM!$G$3,4,IF('Expiring CAC'!$B$4=DMM!$I$3,6,0))),0),0)="SATISFACTORY",IFERROR(VLOOKUP(F175,DMM!$D$5:$J$1001,IF('Expiring CAC'!$B$4=DMM!$E$3,2,IF('Expiring CAC'!$B$4=DMM!$G$3,4,IF('Expiring CAC'!$B$4=DMM!$I$3,6,0))),0),0)="UNEXCUSED_ABSENCE"),"",IFERROR(VLOOKUP(F175,DMM!$D$5:$J$1001,IF('Expiring CAC'!$B$4=DMM!$E$3,2,IF('Expiring CAC'!$B$4=DMM!$G$3,4,IF('Expiring CAC'!$B$4=DMM!$I$3,6,0))),0),0))</f>
        <v>0</v>
      </c>
    </row>
    <row r="176" spans="1:13" ht="13.5" thickBot="1">
      <c r="A176" s="27" t="str">
        <f>IF(G176="","Null",IF(OR(COUNTIF(CACReader!$H$4:$H$989,F176)&gt;0,B176=1),IF(M176="ADT","Present Orders",IF(M176&gt;0,IF(M176="","Present Drilling","Error: "&amp;M176),"Present Drilling")),IF(B176="f","Present Field",IF(OR(B176="e",M176="RIDT",M176="NS_60",M176="NS_OTHER",M176="NS_MOBILIZED",M176="EX_MARRIAGE",M176="EX_OTHER",M176="EX_EMERGENCY"),"Exc Absent",IF(M176&gt;0,IF(M176="","Absent","Orders"),"Absent")))))</f>
        <v>Null</v>
      </c>
      <c r="B176" s="27"/>
      <c r="C176" s="10"/>
      <c r="D176" s="10"/>
      <c r="E176" s="10"/>
      <c r="F176" s="10"/>
      <c r="G176" s="10"/>
      <c r="H176" s="27">
        <f t="shared" si="11"/>
        <v>0</v>
      </c>
      <c r="I176" s="11">
        <f t="shared" si="12"/>
        <v>0</v>
      </c>
      <c r="J176" s="13">
        <f t="shared" si="13"/>
        <v>0</v>
      </c>
      <c r="K176" s="27">
        <f t="shared" si="14"/>
        <v>0</v>
      </c>
      <c r="L176" s="27">
        <f t="shared" si="15"/>
        <v>0</v>
      </c>
      <c r="M176" s="27">
        <f>IF(OR(IFERROR(VLOOKUP(F176,DMM!$D$5:$J$1001,IF('Expiring CAC'!$B$4=DMM!$E$3,2,IF('Expiring CAC'!$B$4=DMM!$G$3,4,IF('Expiring CAC'!$B$4=DMM!$I$3,6,0))),0),0)="SATISFACTORY",IFERROR(VLOOKUP(F176,DMM!$D$5:$J$1001,IF('Expiring CAC'!$B$4=DMM!$E$3,2,IF('Expiring CAC'!$B$4=DMM!$G$3,4,IF('Expiring CAC'!$B$4=DMM!$I$3,6,0))),0),0)="UNEXCUSED_ABSENCE"),"",IFERROR(VLOOKUP(F176,DMM!$D$5:$J$1001,IF('Expiring CAC'!$B$4=DMM!$E$3,2,IF('Expiring CAC'!$B$4=DMM!$G$3,4,IF('Expiring CAC'!$B$4=DMM!$I$3,6,0))),0),0))</f>
        <v>0</v>
      </c>
    </row>
    <row r="177" spans="1:13" ht="13.5" thickBot="1">
      <c r="A177" s="27" t="str">
        <f>IF(G177="","Null",IF(OR(COUNTIF(CACReader!$H$4:$H$989,F177)&gt;0,B177=1),IF(M177="ADT","Present Orders",IF(M177&gt;0,IF(M177="","Present Drilling","Error: "&amp;M177),"Present Drilling")),IF(B177="f","Present Field",IF(OR(B177="e",M177="RIDT",M177="NS_60",M177="NS_OTHER",M177="NS_MOBILIZED",M177="EX_MARRIAGE",M177="EX_OTHER",M177="EX_EMERGENCY"),"Exc Absent",IF(M177&gt;0,IF(M177="","Absent","Orders"),"Absent")))))</f>
        <v>Null</v>
      </c>
      <c r="B177" s="27"/>
      <c r="C177" s="10"/>
      <c r="D177" s="10"/>
      <c r="E177" s="10"/>
      <c r="F177" s="10"/>
      <c r="G177" s="10"/>
      <c r="H177" s="27">
        <f t="shared" si="11"/>
        <v>0</v>
      </c>
      <c r="I177" s="11">
        <f t="shared" si="12"/>
        <v>0</v>
      </c>
      <c r="J177" s="13">
        <f t="shared" si="13"/>
        <v>0</v>
      </c>
      <c r="K177" s="27">
        <f t="shared" si="14"/>
        <v>0</v>
      </c>
      <c r="L177" s="27">
        <f t="shared" si="15"/>
        <v>0</v>
      </c>
      <c r="M177" s="27">
        <f>IF(OR(IFERROR(VLOOKUP(F177,DMM!$D$5:$J$1001,IF('Expiring CAC'!$B$4=DMM!$E$3,2,IF('Expiring CAC'!$B$4=DMM!$G$3,4,IF('Expiring CAC'!$B$4=DMM!$I$3,6,0))),0),0)="SATISFACTORY",IFERROR(VLOOKUP(F177,DMM!$D$5:$J$1001,IF('Expiring CAC'!$B$4=DMM!$E$3,2,IF('Expiring CAC'!$B$4=DMM!$G$3,4,IF('Expiring CAC'!$B$4=DMM!$I$3,6,0))),0),0)="UNEXCUSED_ABSENCE"),"",IFERROR(VLOOKUP(F177,DMM!$D$5:$J$1001,IF('Expiring CAC'!$B$4=DMM!$E$3,2,IF('Expiring CAC'!$B$4=DMM!$G$3,4,IF('Expiring CAC'!$B$4=DMM!$I$3,6,0))),0),0))</f>
        <v>0</v>
      </c>
    </row>
    <row r="178" spans="1:13" ht="13.5" thickBot="1">
      <c r="A178" s="27" t="str">
        <f>IF(G178="","Null",IF(OR(COUNTIF(CACReader!$H$4:$H$989,F178)&gt;0,B178=1),IF(M178="ADT","Present Orders",IF(M178&gt;0,IF(M178="","Present Drilling","Error: "&amp;M178),"Present Drilling")),IF(B178="f","Present Field",IF(OR(B178="e",M178="RIDT",M178="NS_60",M178="NS_OTHER",M178="NS_MOBILIZED",M178="EX_MARRIAGE",M178="EX_OTHER",M178="EX_EMERGENCY"),"Exc Absent",IF(M178&gt;0,IF(M178="","Absent","Orders"),"Absent")))))</f>
        <v>Null</v>
      </c>
      <c r="B178" s="27"/>
      <c r="C178" s="10"/>
      <c r="D178" s="10"/>
      <c r="E178" s="10"/>
      <c r="F178" s="10"/>
      <c r="G178" s="10"/>
      <c r="H178" s="27">
        <f t="shared" si="11"/>
        <v>0</v>
      </c>
      <c r="I178" s="11">
        <f t="shared" si="12"/>
        <v>0</v>
      </c>
      <c r="J178" s="13">
        <f t="shared" si="13"/>
        <v>0</v>
      </c>
      <c r="K178" s="27">
        <f t="shared" si="14"/>
        <v>0</v>
      </c>
      <c r="L178" s="27">
        <f t="shared" si="15"/>
        <v>0</v>
      </c>
      <c r="M178" s="27">
        <f>IF(OR(IFERROR(VLOOKUP(F178,DMM!$D$5:$J$1001,IF('Expiring CAC'!$B$4=DMM!$E$3,2,IF('Expiring CAC'!$B$4=DMM!$G$3,4,IF('Expiring CAC'!$B$4=DMM!$I$3,6,0))),0),0)="SATISFACTORY",IFERROR(VLOOKUP(F178,DMM!$D$5:$J$1001,IF('Expiring CAC'!$B$4=DMM!$E$3,2,IF('Expiring CAC'!$B$4=DMM!$G$3,4,IF('Expiring CAC'!$B$4=DMM!$I$3,6,0))),0),0)="UNEXCUSED_ABSENCE"),"",IFERROR(VLOOKUP(F178,DMM!$D$5:$J$1001,IF('Expiring CAC'!$B$4=DMM!$E$3,2,IF('Expiring CAC'!$B$4=DMM!$G$3,4,IF('Expiring CAC'!$B$4=DMM!$I$3,6,0))),0),0))</f>
        <v>0</v>
      </c>
    </row>
    <row r="179" spans="1:13" ht="13.5" thickBot="1">
      <c r="A179" s="27" t="str">
        <f>IF(G179="","Null",IF(OR(COUNTIF(CACReader!$H$4:$H$989,F179)&gt;0,B179=1),IF(M179="ADT","Present Orders",IF(M179&gt;0,IF(M179="","Present Drilling","Error: "&amp;M179),"Present Drilling")),IF(B179="f","Present Field",IF(OR(B179="e",M179="RIDT",M179="NS_60",M179="NS_OTHER",M179="NS_MOBILIZED",M179="EX_MARRIAGE",M179="EX_OTHER",M179="EX_EMERGENCY"),"Exc Absent",IF(M179&gt;0,IF(M179="","Absent","Orders"),"Absent")))))</f>
        <v>Null</v>
      </c>
      <c r="B179" s="27"/>
      <c r="C179" s="10"/>
      <c r="D179" s="10"/>
      <c r="E179" s="10"/>
      <c r="F179" s="10"/>
      <c r="G179" s="10"/>
      <c r="H179" s="27">
        <f t="shared" si="11"/>
        <v>0</v>
      </c>
      <c r="I179" s="11">
        <f t="shared" si="12"/>
        <v>0</v>
      </c>
      <c r="J179" s="13">
        <f t="shared" si="13"/>
        <v>0</v>
      </c>
      <c r="K179" s="27">
        <f t="shared" si="14"/>
        <v>0</v>
      </c>
      <c r="L179" s="27">
        <f t="shared" si="15"/>
        <v>0</v>
      </c>
      <c r="M179" s="27">
        <f>IF(OR(IFERROR(VLOOKUP(F179,DMM!$D$5:$J$1001,IF('Expiring CAC'!$B$4=DMM!$E$3,2,IF('Expiring CAC'!$B$4=DMM!$G$3,4,IF('Expiring CAC'!$B$4=DMM!$I$3,6,0))),0),0)="SATISFACTORY",IFERROR(VLOOKUP(F179,DMM!$D$5:$J$1001,IF('Expiring CAC'!$B$4=DMM!$E$3,2,IF('Expiring CAC'!$B$4=DMM!$G$3,4,IF('Expiring CAC'!$B$4=DMM!$I$3,6,0))),0),0)="UNEXCUSED_ABSENCE"),"",IFERROR(VLOOKUP(F179,DMM!$D$5:$J$1001,IF('Expiring CAC'!$B$4=DMM!$E$3,2,IF('Expiring CAC'!$B$4=DMM!$G$3,4,IF('Expiring CAC'!$B$4=DMM!$I$3,6,0))),0),0))</f>
        <v>0</v>
      </c>
    </row>
    <row r="180" spans="1:13" ht="13.5" thickBot="1">
      <c r="A180" s="27" t="str">
        <f>IF(G180="","Null",IF(OR(COUNTIF(CACReader!$H$4:$H$989,F180)&gt;0,B180=1),IF(M180="ADT","Present Orders",IF(M180&gt;0,IF(M180="","Present Drilling","Error: "&amp;M180),"Present Drilling")),IF(B180="f","Present Field",IF(OR(B180="e",M180="RIDT",M180="NS_60",M180="NS_OTHER",M180="NS_MOBILIZED",M180="EX_MARRIAGE",M180="EX_OTHER",M180="EX_EMERGENCY"),"Exc Absent",IF(M180&gt;0,IF(M180="","Absent","Orders"),"Absent")))))</f>
        <v>Null</v>
      </c>
      <c r="B180" s="27"/>
      <c r="C180" s="10"/>
      <c r="D180" s="10"/>
      <c r="E180" s="10"/>
      <c r="F180" s="10"/>
      <c r="G180" s="10"/>
      <c r="H180" s="27">
        <f t="shared" si="11"/>
        <v>0</v>
      </c>
      <c r="I180" s="11">
        <f t="shared" si="12"/>
        <v>0</v>
      </c>
      <c r="J180" s="13">
        <f t="shared" si="13"/>
        <v>0</v>
      </c>
      <c r="K180" s="27">
        <f t="shared" si="14"/>
        <v>0</v>
      </c>
      <c r="L180" s="27">
        <f t="shared" si="15"/>
        <v>0</v>
      </c>
      <c r="M180" s="27">
        <f>IF(OR(IFERROR(VLOOKUP(F180,DMM!$D$5:$J$1001,IF('Expiring CAC'!$B$4=DMM!$E$3,2,IF('Expiring CAC'!$B$4=DMM!$G$3,4,IF('Expiring CAC'!$B$4=DMM!$I$3,6,0))),0),0)="SATISFACTORY",IFERROR(VLOOKUP(F180,DMM!$D$5:$J$1001,IF('Expiring CAC'!$B$4=DMM!$E$3,2,IF('Expiring CAC'!$B$4=DMM!$G$3,4,IF('Expiring CAC'!$B$4=DMM!$I$3,6,0))),0),0)="UNEXCUSED_ABSENCE"),"",IFERROR(VLOOKUP(F180,DMM!$D$5:$J$1001,IF('Expiring CAC'!$B$4=DMM!$E$3,2,IF('Expiring CAC'!$B$4=DMM!$G$3,4,IF('Expiring CAC'!$B$4=DMM!$I$3,6,0))),0),0))</f>
        <v>0</v>
      </c>
    </row>
    <row r="181" spans="1:13" ht="13.5" thickBot="1">
      <c r="A181" s="27" t="str">
        <f>IF(G181="","Null",IF(OR(COUNTIF(CACReader!$H$4:$H$989,F181)&gt;0,B181=1),IF(M181="ADT","Present Orders",IF(M181&gt;0,IF(M181="","Present Drilling","Error: "&amp;M181),"Present Drilling")),IF(B181="f","Present Field",IF(OR(B181="e",M181="RIDT",M181="NS_60",M181="NS_OTHER",M181="NS_MOBILIZED",M181="EX_MARRIAGE",M181="EX_OTHER",M181="EX_EMERGENCY"),"Exc Absent",IF(M181&gt;0,IF(M181="","Absent","Orders"),"Absent")))))</f>
        <v>Null</v>
      </c>
      <c r="B181" s="27"/>
      <c r="C181" s="10"/>
      <c r="D181" s="10"/>
      <c r="E181" s="10"/>
      <c r="F181" s="10"/>
      <c r="G181" s="10"/>
      <c r="H181" s="27">
        <f t="shared" si="11"/>
        <v>0</v>
      </c>
      <c r="I181" s="11">
        <f t="shared" si="12"/>
        <v>0</v>
      </c>
      <c r="J181" s="13">
        <f t="shared" si="13"/>
        <v>0</v>
      </c>
      <c r="K181" s="27">
        <f t="shared" si="14"/>
        <v>0</v>
      </c>
      <c r="L181" s="27">
        <f t="shared" si="15"/>
        <v>0</v>
      </c>
      <c r="M181" s="27">
        <f>IF(OR(IFERROR(VLOOKUP(F181,DMM!$D$5:$J$1001,IF('Expiring CAC'!$B$4=DMM!$E$3,2,IF('Expiring CAC'!$B$4=DMM!$G$3,4,IF('Expiring CAC'!$B$4=DMM!$I$3,6,0))),0),0)="SATISFACTORY",IFERROR(VLOOKUP(F181,DMM!$D$5:$J$1001,IF('Expiring CAC'!$B$4=DMM!$E$3,2,IF('Expiring CAC'!$B$4=DMM!$G$3,4,IF('Expiring CAC'!$B$4=DMM!$I$3,6,0))),0),0)="UNEXCUSED_ABSENCE"),"",IFERROR(VLOOKUP(F181,DMM!$D$5:$J$1001,IF('Expiring CAC'!$B$4=DMM!$E$3,2,IF('Expiring CAC'!$B$4=DMM!$G$3,4,IF('Expiring CAC'!$B$4=DMM!$I$3,6,0))),0),0))</f>
        <v>0</v>
      </c>
    </row>
    <row r="182" spans="1:13" ht="13.5" thickBot="1">
      <c r="A182" s="27" t="str">
        <f>IF(G182="","Null",IF(OR(COUNTIF(CACReader!$H$4:$H$989,F182)&gt;0,B182=1),IF(M182="ADT","Present Orders",IF(M182&gt;0,IF(M182="","Present Drilling","Error: "&amp;M182),"Present Drilling")),IF(B182="f","Present Field",IF(OR(B182="e",M182="RIDT",M182="NS_60",M182="NS_OTHER",M182="NS_MOBILIZED",M182="EX_MARRIAGE",M182="EX_OTHER",M182="EX_EMERGENCY"),"Exc Absent",IF(M182&gt;0,IF(M182="","Absent","Orders"),"Absent")))))</f>
        <v>Null</v>
      </c>
      <c r="B182" s="27"/>
      <c r="C182" s="10"/>
      <c r="D182" s="10"/>
      <c r="E182" s="10"/>
      <c r="F182" s="10"/>
      <c r="G182" s="10"/>
      <c r="H182" s="27">
        <f t="shared" si="11"/>
        <v>0</v>
      </c>
      <c r="I182" s="11">
        <f t="shared" si="12"/>
        <v>0</v>
      </c>
      <c r="J182" s="13">
        <f t="shared" si="13"/>
        <v>0</v>
      </c>
      <c r="K182" s="27">
        <f t="shared" si="14"/>
        <v>0</v>
      </c>
      <c r="L182" s="27">
        <f t="shared" si="15"/>
        <v>0</v>
      </c>
      <c r="M182" s="27">
        <f>IF(OR(IFERROR(VLOOKUP(F182,DMM!$D$5:$J$1001,IF('Expiring CAC'!$B$4=DMM!$E$3,2,IF('Expiring CAC'!$B$4=DMM!$G$3,4,IF('Expiring CAC'!$B$4=DMM!$I$3,6,0))),0),0)="SATISFACTORY",IFERROR(VLOOKUP(F182,DMM!$D$5:$J$1001,IF('Expiring CAC'!$B$4=DMM!$E$3,2,IF('Expiring CAC'!$B$4=DMM!$G$3,4,IF('Expiring CAC'!$B$4=DMM!$I$3,6,0))),0),0)="UNEXCUSED_ABSENCE"),"",IFERROR(VLOOKUP(F182,DMM!$D$5:$J$1001,IF('Expiring CAC'!$B$4=DMM!$E$3,2,IF('Expiring CAC'!$B$4=DMM!$G$3,4,IF('Expiring CAC'!$B$4=DMM!$I$3,6,0))),0),0))</f>
        <v>0</v>
      </c>
    </row>
    <row r="183" spans="1:13" ht="13.5" thickBot="1">
      <c r="A183" s="27" t="str">
        <f>IF(G183="","Null",IF(OR(COUNTIF(CACReader!$H$4:$H$989,F183)&gt;0,B183=1),IF(M183="ADT","Present Orders",IF(M183&gt;0,IF(M183="","Present Drilling","Error: "&amp;M183),"Present Drilling")),IF(B183="f","Present Field",IF(OR(B183="e",M183="RIDT",M183="NS_60",M183="NS_OTHER",M183="NS_MOBILIZED",M183="EX_MARRIAGE",M183="EX_OTHER",M183="EX_EMERGENCY"),"Exc Absent",IF(M183&gt;0,IF(M183="","Absent","Orders"),"Absent")))))</f>
        <v>Null</v>
      </c>
      <c r="B183" s="27"/>
      <c r="C183" s="10"/>
      <c r="D183" s="10"/>
      <c r="E183" s="10"/>
      <c r="F183" s="10"/>
      <c r="G183" s="10"/>
      <c r="H183" s="27">
        <f t="shared" si="11"/>
        <v>0</v>
      </c>
      <c r="I183" s="11">
        <f t="shared" si="12"/>
        <v>0</v>
      </c>
      <c r="J183" s="13">
        <f t="shared" si="13"/>
        <v>0</v>
      </c>
      <c r="K183" s="27">
        <f t="shared" si="14"/>
        <v>0</v>
      </c>
      <c r="L183" s="27">
        <f t="shared" si="15"/>
        <v>0</v>
      </c>
      <c r="M183" s="27">
        <f>IF(OR(IFERROR(VLOOKUP(F183,DMM!$D$5:$J$1001,IF('Expiring CAC'!$B$4=DMM!$E$3,2,IF('Expiring CAC'!$B$4=DMM!$G$3,4,IF('Expiring CAC'!$B$4=DMM!$I$3,6,0))),0),0)="SATISFACTORY",IFERROR(VLOOKUP(F183,DMM!$D$5:$J$1001,IF('Expiring CAC'!$B$4=DMM!$E$3,2,IF('Expiring CAC'!$B$4=DMM!$G$3,4,IF('Expiring CAC'!$B$4=DMM!$I$3,6,0))),0),0)="UNEXCUSED_ABSENCE"),"",IFERROR(VLOOKUP(F183,DMM!$D$5:$J$1001,IF('Expiring CAC'!$B$4=DMM!$E$3,2,IF('Expiring CAC'!$B$4=DMM!$G$3,4,IF('Expiring CAC'!$B$4=DMM!$I$3,6,0))),0),0))</f>
        <v>0</v>
      </c>
    </row>
    <row r="184" spans="1:13" ht="13.5" thickBot="1">
      <c r="A184" s="27" t="str">
        <f>IF(G184="","Null",IF(OR(COUNTIF(CACReader!$H$4:$H$989,F184)&gt;0,B184=1),IF(M184="ADT","Present Orders",IF(M184&gt;0,IF(M184="","Present Drilling","Error: "&amp;M184),"Present Drilling")),IF(B184="f","Present Field",IF(OR(B184="e",M184="RIDT",M184="NS_60",M184="NS_OTHER",M184="NS_MOBILIZED",M184="EX_MARRIAGE",M184="EX_OTHER",M184="EX_EMERGENCY"),"Exc Absent",IF(M184&gt;0,IF(M184="","Absent","Orders"),"Absent")))))</f>
        <v>Null</v>
      </c>
      <c r="B184" s="27"/>
      <c r="C184" s="10"/>
      <c r="D184" s="10"/>
      <c r="E184" s="10"/>
      <c r="F184" s="10"/>
      <c r="G184" s="10"/>
      <c r="H184" s="27">
        <f t="shared" si="11"/>
        <v>0</v>
      </c>
      <c r="I184" s="11">
        <f t="shared" si="12"/>
        <v>0</v>
      </c>
      <c r="J184" s="13">
        <f t="shared" si="13"/>
        <v>0</v>
      </c>
      <c r="K184" s="27">
        <f t="shared" si="14"/>
        <v>0</v>
      </c>
      <c r="L184" s="27">
        <f t="shared" si="15"/>
        <v>0</v>
      </c>
      <c r="M184" s="27">
        <f>IF(OR(IFERROR(VLOOKUP(F184,DMM!$D$5:$J$1001,IF('Expiring CAC'!$B$4=DMM!$E$3,2,IF('Expiring CAC'!$B$4=DMM!$G$3,4,IF('Expiring CAC'!$B$4=DMM!$I$3,6,0))),0),0)="SATISFACTORY",IFERROR(VLOOKUP(F184,DMM!$D$5:$J$1001,IF('Expiring CAC'!$B$4=DMM!$E$3,2,IF('Expiring CAC'!$B$4=DMM!$G$3,4,IF('Expiring CAC'!$B$4=DMM!$I$3,6,0))),0),0)="UNEXCUSED_ABSENCE"),"",IFERROR(VLOOKUP(F184,DMM!$D$5:$J$1001,IF('Expiring CAC'!$B$4=DMM!$E$3,2,IF('Expiring CAC'!$B$4=DMM!$G$3,4,IF('Expiring CAC'!$B$4=DMM!$I$3,6,0))),0),0))</f>
        <v>0</v>
      </c>
    </row>
    <row r="185" spans="1:13" ht="13.5" thickBot="1">
      <c r="A185" s="27" t="str">
        <f>IF(G185="","Null",IF(OR(COUNTIF(CACReader!$H$4:$H$989,F185)&gt;0,B185=1),IF(M185="ADT","Present Orders",IF(M185&gt;0,IF(M185="","Present Drilling","Error: "&amp;M185),"Present Drilling")),IF(B185="f","Present Field",IF(OR(B185="e",M185="RIDT",M185="NS_60",M185="NS_OTHER",M185="NS_MOBILIZED",M185="EX_MARRIAGE",M185="EX_OTHER",M185="EX_EMERGENCY"),"Exc Absent",IF(M185&gt;0,IF(M185="","Absent","Orders"),"Absent")))))</f>
        <v>Null</v>
      </c>
      <c r="B185" s="27"/>
      <c r="C185" s="10"/>
      <c r="D185" s="10"/>
      <c r="E185" s="10"/>
      <c r="F185" s="10"/>
      <c r="G185" s="10"/>
      <c r="H185" s="27">
        <f t="shared" si="11"/>
        <v>0</v>
      </c>
      <c r="I185" s="11">
        <f t="shared" si="12"/>
        <v>0</v>
      </c>
      <c r="J185" s="13">
        <f t="shared" si="13"/>
        <v>0</v>
      </c>
      <c r="K185" s="27">
        <f t="shared" si="14"/>
        <v>0</v>
      </c>
      <c r="L185" s="27">
        <f t="shared" si="15"/>
        <v>0</v>
      </c>
      <c r="M185" s="27">
        <f>IF(OR(IFERROR(VLOOKUP(F185,DMM!$D$5:$J$1001,IF('Expiring CAC'!$B$4=DMM!$E$3,2,IF('Expiring CAC'!$B$4=DMM!$G$3,4,IF('Expiring CAC'!$B$4=DMM!$I$3,6,0))),0),0)="SATISFACTORY",IFERROR(VLOOKUP(F185,DMM!$D$5:$J$1001,IF('Expiring CAC'!$B$4=DMM!$E$3,2,IF('Expiring CAC'!$B$4=DMM!$G$3,4,IF('Expiring CAC'!$B$4=DMM!$I$3,6,0))),0),0)="UNEXCUSED_ABSENCE"),"",IFERROR(VLOOKUP(F185,DMM!$D$5:$J$1001,IF('Expiring CAC'!$B$4=DMM!$E$3,2,IF('Expiring CAC'!$B$4=DMM!$G$3,4,IF('Expiring CAC'!$B$4=DMM!$I$3,6,0))),0),0))</f>
        <v>0</v>
      </c>
    </row>
    <row r="186" spans="1:13" ht="13.5" thickBot="1">
      <c r="A186" s="27" t="str">
        <f>IF(G186="","Null",IF(OR(COUNTIF(CACReader!$H$4:$H$989,F186)&gt;0,B186=1),IF(M186="ADT","Present Orders",IF(M186&gt;0,IF(M186="","Present Drilling","Error: "&amp;M186),"Present Drilling")),IF(B186="f","Present Field",IF(OR(B186="e",M186="RIDT",M186="NS_60",M186="NS_OTHER",M186="NS_MOBILIZED",M186="EX_MARRIAGE",M186="EX_OTHER",M186="EX_EMERGENCY"),"Exc Absent",IF(M186&gt;0,IF(M186="","Absent","Orders"),"Absent")))))</f>
        <v>Null</v>
      </c>
      <c r="B186" s="27"/>
      <c r="C186" s="10"/>
      <c r="D186" s="10"/>
      <c r="E186" s="10"/>
      <c r="F186" s="10"/>
      <c r="G186" s="10"/>
      <c r="H186" s="27">
        <f t="shared" si="11"/>
        <v>0</v>
      </c>
      <c r="I186" s="11">
        <f t="shared" si="12"/>
        <v>0</v>
      </c>
      <c r="J186" s="13">
        <f t="shared" si="13"/>
        <v>0</v>
      </c>
      <c r="K186" s="27">
        <f t="shared" si="14"/>
        <v>0</v>
      </c>
      <c r="L186" s="27">
        <f t="shared" si="15"/>
        <v>0</v>
      </c>
      <c r="M186" s="27">
        <f>IF(OR(IFERROR(VLOOKUP(F186,DMM!$D$5:$J$1001,IF('Expiring CAC'!$B$4=DMM!$E$3,2,IF('Expiring CAC'!$B$4=DMM!$G$3,4,IF('Expiring CAC'!$B$4=DMM!$I$3,6,0))),0),0)="SATISFACTORY",IFERROR(VLOOKUP(F186,DMM!$D$5:$J$1001,IF('Expiring CAC'!$B$4=DMM!$E$3,2,IF('Expiring CAC'!$B$4=DMM!$G$3,4,IF('Expiring CAC'!$B$4=DMM!$I$3,6,0))),0),0)="UNEXCUSED_ABSENCE"),"",IFERROR(VLOOKUP(F186,DMM!$D$5:$J$1001,IF('Expiring CAC'!$B$4=DMM!$E$3,2,IF('Expiring CAC'!$B$4=DMM!$G$3,4,IF('Expiring CAC'!$B$4=DMM!$I$3,6,0))),0),0))</f>
        <v>0</v>
      </c>
    </row>
    <row r="187" spans="1:13" ht="13.5" thickBot="1">
      <c r="A187" s="27" t="str">
        <f>IF(G187="","Null",IF(OR(COUNTIF(CACReader!$H$4:$H$989,F187)&gt;0,B187=1),IF(M187="ADT","Present Orders",IF(M187&gt;0,IF(M187="","Present Drilling","Error: "&amp;M187),"Present Drilling")),IF(B187="f","Present Field",IF(OR(B187="e",M187="RIDT",M187="NS_60",M187="NS_OTHER",M187="NS_MOBILIZED",M187="EX_MARRIAGE",M187="EX_OTHER",M187="EX_EMERGENCY"),"Exc Absent",IF(M187&gt;0,IF(M187="","Absent","Orders"),"Absent")))))</f>
        <v>Null</v>
      </c>
      <c r="B187" s="27"/>
      <c r="C187" s="10"/>
      <c r="D187" s="10"/>
      <c r="E187" s="10"/>
      <c r="F187" s="10"/>
      <c r="G187" s="10"/>
      <c r="H187" s="27">
        <f t="shared" si="11"/>
        <v>0</v>
      </c>
      <c r="I187" s="11">
        <f t="shared" si="12"/>
        <v>0</v>
      </c>
      <c r="J187" s="13">
        <f t="shared" si="13"/>
        <v>0</v>
      </c>
      <c r="K187" s="27">
        <f t="shared" si="14"/>
        <v>0</v>
      </c>
      <c r="L187" s="27">
        <f t="shared" si="15"/>
        <v>0</v>
      </c>
      <c r="M187" s="27">
        <f>IF(OR(IFERROR(VLOOKUP(F187,DMM!$D$5:$J$1001,IF('Expiring CAC'!$B$4=DMM!$E$3,2,IF('Expiring CAC'!$B$4=DMM!$G$3,4,IF('Expiring CAC'!$B$4=DMM!$I$3,6,0))),0),0)="SATISFACTORY",IFERROR(VLOOKUP(F187,DMM!$D$5:$J$1001,IF('Expiring CAC'!$B$4=DMM!$E$3,2,IF('Expiring CAC'!$B$4=DMM!$G$3,4,IF('Expiring CAC'!$B$4=DMM!$I$3,6,0))),0),0)="UNEXCUSED_ABSENCE"),"",IFERROR(VLOOKUP(F187,DMM!$D$5:$J$1001,IF('Expiring CAC'!$B$4=DMM!$E$3,2,IF('Expiring CAC'!$B$4=DMM!$G$3,4,IF('Expiring CAC'!$B$4=DMM!$I$3,6,0))),0),0))</f>
        <v>0</v>
      </c>
    </row>
    <row r="188" spans="1:13" ht="13.5" thickBot="1">
      <c r="A188" s="27" t="str">
        <f>IF(G188="","Null",IF(OR(COUNTIF(CACReader!$H$4:$H$989,F188)&gt;0,B188=1),IF(M188="ADT","Present Orders",IF(M188&gt;0,IF(M188="","Present Drilling","Error: "&amp;M188),"Present Drilling")),IF(B188="f","Present Field",IF(OR(B188="e",M188="RIDT",M188="NS_60",M188="NS_OTHER",M188="NS_MOBILIZED",M188="EX_MARRIAGE",M188="EX_OTHER",M188="EX_EMERGENCY"),"Exc Absent",IF(M188&gt;0,IF(M188="","Absent","Orders"),"Absent")))))</f>
        <v>Null</v>
      </c>
      <c r="B188" s="27"/>
      <c r="C188" s="10"/>
      <c r="D188" s="10"/>
      <c r="E188" s="10"/>
      <c r="F188" s="10"/>
      <c r="G188" s="10"/>
      <c r="H188" s="27">
        <f t="shared" si="11"/>
        <v>0</v>
      </c>
      <c r="I188" s="11">
        <f t="shared" si="12"/>
        <v>0</v>
      </c>
      <c r="J188" s="13">
        <f t="shared" si="13"/>
        <v>0</v>
      </c>
      <c r="K188" s="27">
        <f t="shared" si="14"/>
        <v>0</v>
      </c>
      <c r="L188" s="27">
        <f t="shared" si="15"/>
        <v>0</v>
      </c>
      <c r="M188" s="27">
        <f>IF(OR(IFERROR(VLOOKUP(F188,DMM!$D$5:$J$1001,IF('Expiring CAC'!$B$4=DMM!$E$3,2,IF('Expiring CAC'!$B$4=DMM!$G$3,4,IF('Expiring CAC'!$B$4=DMM!$I$3,6,0))),0),0)="SATISFACTORY",IFERROR(VLOOKUP(F188,DMM!$D$5:$J$1001,IF('Expiring CAC'!$B$4=DMM!$E$3,2,IF('Expiring CAC'!$B$4=DMM!$G$3,4,IF('Expiring CAC'!$B$4=DMM!$I$3,6,0))),0),0)="UNEXCUSED_ABSENCE"),"",IFERROR(VLOOKUP(F188,DMM!$D$5:$J$1001,IF('Expiring CAC'!$B$4=DMM!$E$3,2,IF('Expiring CAC'!$B$4=DMM!$G$3,4,IF('Expiring CAC'!$B$4=DMM!$I$3,6,0))),0),0))</f>
        <v>0</v>
      </c>
    </row>
    <row r="189" spans="1:13" ht="13.5" thickBot="1">
      <c r="A189" s="27" t="str">
        <f>IF(G189="","Null",IF(OR(COUNTIF(CACReader!$H$4:$H$989,F189)&gt;0,B189=1),IF(M189="ADT","Present Orders",IF(M189&gt;0,IF(M189="","Present Drilling","Error: "&amp;M189),"Present Drilling")),IF(B189="f","Present Field",IF(OR(B189="e",M189="RIDT",M189="NS_60",M189="NS_OTHER",M189="NS_MOBILIZED",M189="EX_MARRIAGE",M189="EX_OTHER",M189="EX_EMERGENCY"),"Exc Absent",IF(M189&gt;0,IF(M189="","Absent","Orders"),"Absent")))))</f>
        <v>Null</v>
      </c>
      <c r="B189" s="27"/>
      <c r="C189" s="10"/>
      <c r="D189" s="10"/>
      <c r="E189" s="10"/>
      <c r="F189" s="10"/>
      <c r="G189" s="10"/>
      <c r="H189" s="27">
        <f t="shared" si="11"/>
        <v>0</v>
      </c>
      <c r="I189" s="11">
        <f t="shared" si="12"/>
        <v>0</v>
      </c>
      <c r="J189" s="13">
        <f t="shared" si="13"/>
        <v>0</v>
      </c>
      <c r="K189" s="27">
        <f t="shared" si="14"/>
        <v>0</v>
      </c>
      <c r="L189" s="27">
        <f t="shared" si="15"/>
        <v>0</v>
      </c>
      <c r="M189" s="27">
        <f>IF(OR(IFERROR(VLOOKUP(F189,DMM!$D$5:$J$1001,IF('Expiring CAC'!$B$4=DMM!$E$3,2,IF('Expiring CAC'!$B$4=DMM!$G$3,4,IF('Expiring CAC'!$B$4=DMM!$I$3,6,0))),0),0)="SATISFACTORY",IFERROR(VLOOKUP(F189,DMM!$D$5:$J$1001,IF('Expiring CAC'!$B$4=DMM!$E$3,2,IF('Expiring CAC'!$B$4=DMM!$G$3,4,IF('Expiring CAC'!$B$4=DMM!$I$3,6,0))),0),0)="UNEXCUSED_ABSENCE"),"",IFERROR(VLOOKUP(F189,DMM!$D$5:$J$1001,IF('Expiring CAC'!$B$4=DMM!$E$3,2,IF('Expiring CAC'!$B$4=DMM!$G$3,4,IF('Expiring CAC'!$B$4=DMM!$I$3,6,0))),0),0))</f>
        <v>0</v>
      </c>
    </row>
    <row r="190" spans="1:13" ht="13.5" thickBot="1">
      <c r="A190" s="27" t="str">
        <f>IF(G190="","Null",IF(OR(COUNTIF(CACReader!$H$4:$H$989,F190)&gt;0,B190=1),IF(M190="ADT","Present Orders",IF(M190&gt;0,IF(M190="","Present Drilling","Error: "&amp;M190),"Present Drilling")),IF(B190="f","Present Field",IF(OR(B190="e",M190="RIDT",M190="NS_60",M190="NS_OTHER",M190="NS_MOBILIZED",M190="EX_MARRIAGE",M190="EX_OTHER",M190="EX_EMERGENCY"),"Exc Absent",IF(M190&gt;0,IF(M190="","Absent","Orders"),"Absent")))))</f>
        <v>Null</v>
      </c>
      <c r="B190" s="27"/>
      <c r="C190" s="10"/>
      <c r="D190" s="10"/>
      <c r="E190" s="10"/>
      <c r="F190" s="10"/>
      <c r="G190" s="10"/>
      <c r="H190" s="27">
        <f t="shared" si="11"/>
        <v>0</v>
      </c>
      <c r="I190" s="11">
        <f t="shared" si="12"/>
        <v>0</v>
      </c>
      <c r="J190" s="13">
        <f t="shared" si="13"/>
        <v>0</v>
      </c>
      <c r="K190" s="27">
        <f t="shared" si="14"/>
        <v>0</v>
      </c>
      <c r="L190" s="27">
        <f t="shared" si="15"/>
        <v>0</v>
      </c>
      <c r="M190" s="27">
        <f>IF(OR(IFERROR(VLOOKUP(F190,DMM!$D$5:$J$1001,IF('Expiring CAC'!$B$4=DMM!$E$3,2,IF('Expiring CAC'!$B$4=DMM!$G$3,4,IF('Expiring CAC'!$B$4=DMM!$I$3,6,0))),0),0)="SATISFACTORY",IFERROR(VLOOKUP(F190,DMM!$D$5:$J$1001,IF('Expiring CAC'!$B$4=DMM!$E$3,2,IF('Expiring CAC'!$B$4=DMM!$G$3,4,IF('Expiring CAC'!$B$4=DMM!$I$3,6,0))),0),0)="UNEXCUSED_ABSENCE"),"",IFERROR(VLOOKUP(F190,DMM!$D$5:$J$1001,IF('Expiring CAC'!$B$4=DMM!$E$3,2,IF('Expiring CAC'!$B$4=DMM!$G$3,4,IF('Expiring CAC'!$B$4=DMM!$I$3,6,0))),0),0))</f>
        <v>0</v>
      </c>
    </row>
    <row r="191" spans="1:13" ht="13.5" thickBot="1">
      <c r="A191" s="27" t="str">
        <f>IF(G191="","Null",IF(OR(COUNTIF(CACReader!$H$4:$H$989,F191)&gt;0,B191=1),IF(M191="ADT","Present Orders",IF(M191&gt;0,IF(M191="","Present Drilling","Error: "&amp;M191),"Present Drilling")),IF(B191="f","Present Field",IF(OR(B191="e",M191="RIDT",M191="NS_60",M191="NS_OTHER",M191="NS_MOBILIZED",M191="EX_MARRIAGE",M191="EX_OTHER",M191="EX_EMERGENCY"),"Exc Absent",IF(M191&gt;0,IF(M191="","Absent","Orders"),"Absent")))))</f>
        <v>Null</v>
      </c>
      <c r="B191" s="27"/>
      <c r="C191" s="10"/>
      <c r="D191" s="10"/>
      <c r="E191" s="10"/>
      <c r="F191" s="10"/>
      <c r="G191" s="10"/>
      <c r="H191" s="27">
        <f t="shared" si="11"/>
        <v>0</v>
      </c>
      <c r="I191" s="11">
        <f t="shared" si="12"/>
        <v>0</v>
      </c>
      <c r="J191" s="13">
        <f t="shared" si="13"/>
        <v>0</v>
      </c>
      <c r="K191" s="27">
        <f t="shared" si="14"/>
        <v>0</v>
      </c>
      <c r="L191" s="27">
        <f t="shared" si="15"/>
        <v>0</v>
      </c>
      <c r="M191" s="27">
        <f>IF(OR(IFERROR(VLOOKUP(F191,DMM!$D$5:$J$1001,IF('Expiring CAC'!$B$4=DMM!$E$3,2,IF('Expiring CAC'!$B$4=DMM!$G$3,4,IF('Expiring CAC'!$B$4=DMM!$I$3,6,0))),0),0)="SATISFACTORY",IFERROR(VLOOKUP(F191,DMM!$D$5:$J$1001,IF('Expiring CAC'!$B$4=DMM!$E$3,2,IF('Expiring CAC'!$B$4=DMM!$G$3,4,IF('Expiring CAC'!$B$4=DMM!$I$3,6,0))),0),0)="UNEXCUSED_ABSENCE"),"",IFERROR(VLOOKUP(F191,DMM!$D$5:$J$1001,IF('Expiring CAC'!$B$4=DMM!$E$3,2,IF('Expiring CAC'!$B$4=DMM!$G$3,4,IF('Expiring CAC'!$B$4=DMM!$I$3,6,0))),0),0))</f>
        <v>0</v>
      </c>
    </row>
    <row r="192" spans="1:13" ht="13.5" thickBot="1">
      <c r="A192" s="27" t="str">
        <f>IF(G192="","Null",IF(OR(COUNTIF(CACReader!$H$4:$H$989,F192)&gt;0,B192=1),IF(M192="ADT","Present Orders",IF(M192&gt;0,IF(M192="","Present Drilling","Error: "&amp;M192),"Present Drilling")),IF(B192="f","Present Field",IF(OR(B192="e",M192="RIDT",M192="NS_60",M192="NS_OTHER",M192="NS_MOBILIZED",M192="EX_MARRIAGE",M192="EX_OTHER",M192="EX_EMERGENCY"),"Exc Absent",IF(M192&gt;0,IF(M192="","Absent","Orders"),"Absent")))))</f>
        <v>Null</v>
      </c>
      <c r="B192" s="27"/>
      <c r="C192" s="10"/>
      <c r="D192" s="10"/>
      <c r="E192" s="10"/>
      <c r="F192" s="10"/>
      <c r="G192" s="10"/>
      <c r="H192" s="27">
        <f t="shared" si="11"/>
        <v>0</v>
      </c>
      <c r="I192" s="11">
        <f t="shared" si="12"/>
        <v>0</v>
      </c>
      <c r="J192" s="13">
        <f t="shared" si="13"/>
        <v>0</v>
      </c>
      <c r="K192" s="27">
        <f t="shared" si="14"/>
        <v>0</v>
      </c>
      <c r="L192" s="27">
        <f t="shared" si="15"/>
        <v>0</v>
      </c>
      <c r="M192" s="27">
        <f>IF(OR(IFERROR(VLOOKUP(F192,DMM!$D$5:$J$1001,IF('Expiring CAC'!$B$4=DMM!$E$3,2,IF('Expiring CAC'!$B$4=DMM!$G$3,4,IF('Expiring CAC'!$B$4=DMM!$I$3,6,0))),0),0)="SATISFACTORY",IFERROR(VLOOKUP(F192,DMM!$D$5:$J$1001,IF('Expiring CAC'!$B$4=DMM!$E$3,2,IF('Expiring CAC'!$B$4=DMM!$G$3,4,IF('Expiring CAC'!$B$4=DMM!$I$3,6,0))),0),0)="UNEXCUSED_ABSENCE"),"",IFERROR(VLOOKUP(F192,DMM!$D$5:$J$1001,IF('Expiring CAC'!$B$4=DMM!$E$3,2,IF('Expiring CAC'!$B$4=DMM!$G$3,4,IF('Expiring CAC'!$B$4=DMM!$I$3,6,0))),0),0))</f>
        <v>0</v>
      </c>
    </row>
    <row r="193" spans="1:13" ht="13.5" thickBot="1">
      <c r="A193" s="27" t="str">
        <f>IF(G193="","Null",IF(OR(COUNTIF(CACReader!$H$4:$H$989,F193)&gt;0,B193=1),IF(M193="ADT","Present Orders",IF(M193&gt;0,IF(M193="","Present Drilling","Error: "&amp;M193),"Present Drilling")),IF(B193="f","Present Field",IF(OR(B193="e",M193="RIDT",M193="NS_60",M193="NS_OTHER",M193="NS_MOBILIZED",M193="EX_MARRIAGE",M193="EX_OTHER",M193="EX_EMERGENCY"),"Exc Absent",IF(M193&gt;0,IF(M193="","Absent","Orders"),"Absent")))))</f>
        <v>Null</v>
      </c>
      <c r="B193" s="27"/>
      <c r="C193" s="10"/>
      <c r="D193" s="10"/>
      <c r="E193" s="10"/>
      <c r="F193" s="10"/>
      <c r="G193" s="10"/>
      <c r="H193" s="27">
        <f t="shared" si="11"/>
        <v>0</v>
      </c>
      <c r="I193" s="11">
        <f t="shared" si="12"/>
        <v>0</v>
      </c>
      <c r="J193" s="13">
        <f t="shared" si="13"/>
        <v>0</v>
      </c>
      <c r="K193" s="27">
        <f t="shared" si="14"/>
        <v>0</v>
      </c>
      <c r="L193" s="27">
        <f t="shared" si="15"/>
        <v>0</v>
      </c>
      <c r="M193" s="27">
        <f>IF(OR(IFERROR(VLOOKUP(F193,DMM!$D$5:$J$1001,IF('Expiring CAC'!$B$4=DMM!$E$3,2,IF('Expiring CAC'!$B$4=DMM!$G$3,4,IF('Expiring CAC'!$B$4=DMM!$I$3,6,0))),0),0)="SATISFACTORY",IFERROR(VLOOKUP(F193,DMM!$D$5:$J$1001,IF('Expiring CAC'!$B$4=DMM!$E$3,2,IF('Expiring CAC'!$B$4=DMM!$G$3,4,IF('Expiring CAC'!$B$4=DMM!$I$3,6,0))),0),0)="UNEXCUSED_ABSENCE"),"",IFERROR(VLOOKUP(F193,DMM!$D$5:$J$1001,IF('Expiring CAC'!$B$4=DMM!$E$3,2,IF('Expiring CAC'!$B$4=DMM!$G$3,4,IF('Expiring CAC'!$B$4=DMM!$I$3,6,0))),0),0))</f>
        <v>0</v>
      </c>
    </row>
    <row r="194" spans="1:13" ht="13.5" thickBot="1">
      <c r="A194" s="27" t="str">
        <f>IF(G194="","Null",IF(OR(COUNTIF(CACReader!$H$4:$H$989,F194)&gt;0,B194=1),IF(M194="ADT","Present Orders",IF(M194&gt;0,IF(M194="","Present Drilling","Error: "&amp;M194),"Present Drilling")),IF(B194="f","Present Field",IF(OR(B194="e",M194="RIDT",M194="NS_60",M194="NS_OTHER",M194="NS_MOBILIZED",M194="EX_MARRIAGE",M194="EX_OTHER",M194="EX_EMERGENCY"),"Exc Absent",IF(M194&gt;0,IF(M194="","Absent","Orders"),"Absent")))))</f>
        <v>Null</v>
      </c>
      <c r="B194" s="27"/>
      <c r="C194" s="10"/>
      <c r="D194" s="10"/>
      <c r="E194" s="10"/>
      <c r="F194" s="10"/>
      <c r="G194" s="10"/>
      <c r="H194" s="27">
        <f t="shared" si="11"/>
        <v>0</v>
      </c>
      <c r="I194" s="11">
        <f t="shared" si="12"/>
        <v>0</v>
      </c>
      <c r="J194" s="13">
        <f t="shared" si="13"/>
        <v>0</v>
      </c>
      <c r="K194" s="27">
        <f t="shared" si="14"/>
        <v>0</v>
      </c>
      <c r="L194" s="27">
        <f t="shared" si="15"/>
        <v>0</v>
      </c>
      <c r="M194" s="27">
        <f>IF(OR(IFERROR(VLOOKUP(F194,DMM!$D$5:$J$1001,IF('Expiring CAC'!$B$4=DMM!$E$3,2,IF('Expiring CAC'!$B$4=DMM!$G$3,4,IF('Expiring CAC'!$B$4=DMM!$I$3,6,0))),0),0)="SATISFACTORY",IFERROR(VLOOKUP(F194,DMM!$D$5:$J$1001,IF('Expiring CAC'!$B$4=DMM!$E$3,2,IF('Expiring CAC'!$B$4=DMM!$G$3,4,IF('Expiring CAC'!$B$4=DMM!$I$3,6,0))),0),0)="UNEXCUSED_ABSENCE"),"",IFERROR(VLOOKUP(F194,DMM!$D$5:$J$1001,IF('Expiring CAC'!$B$4=DMM!$E$3,2,IF('Expiring CAC'!$B$4=DMM!$G$3,4,IF('Expiring CAC'!$B$4=DMM!$I$3,6,0))),0),0))</f>
        <v>0</v>
      </c>
    </row>
    <row r="195" spans="1:13" ht="13.5" thickBot="1">
      <c r="A195" s="27" t="str">
        <f>IF(G195="","Null",IF(OR(COUNTIF(CACReader!$H$4:$H$989,F195)&gt;0,B195=1),IF(M195="ADT","Present Orders",IF(M195&gt;0,IF(M195="","Present Drilling","Error: "&amp;M195),"Present Drilling")),IF(B195="f","Present Field",IF(OR(B195="e",M195="RIDT",M195="NS_60",M195="NS_OTHER",M195="NS_MOBILIZED",M195="EX_MARRIAGE",M195="EX_OTHER",M195="EX_EMERGENCY"),"Exc Absent",IF(M195&gt;0,IF(M195="","Absent","Orders"),"Absent")))))</f>
        <v>Null</v>
      </c>
      <c r="B195" s="27"/>
      <c r="C195" s="10"/>
      <c r="D195" s="10"/>
      <c r="E195" s="10"/>
      <c r="F195" s="10"/>
      <c r="G195" s="10"/>
      <c r="H195" s="27">
        <f t="shared" si="11"/>
        <v>0</v>
      </c>
      <c r="I195" s="11">
        <f t="shared" si="12"/>
        <v>0</v>
      </c>
      <c r="J195" s="13">
        <f t="shared" si="13"/>
        <v>0</v>
      </c>
      <c r="K195" s="27">
        <f t="shared" si="14"/>
        <v>0</v>
      </c>
      <c r="L195" s="27">
        <f t="shared" si="15"/>
        <v>0</v>
      </c>
      <c r="M195" s="27">
        <f>IF(OR(IFERROR(VLOOKUP(F195,DMM!$D$5:$J$1001,IF('Expiring CAC'!$B$4=DMM!$E$3,2,IF('Expiring CAC'!$B$4=DMM!$G$3,4,IF('Expiring CAC'!$B$4=DMM!$I$3,6,0))),0),0)="SATISFACTORY",IFERROR(VLOOKUP(F195,DMM!$D$5:$J$1001,IF('Expiring CAC'!$B$4=DMM!$E$3,2,IF('Expiring CAC'!$B$4=DMM!$G$3,4,IF('Expiring CAC'!$B$4=DMM!$I$3,6,0))),0),0)="UNEXCUSED_ABSENCE"),"",IFERROR(VLOOKUP(F195,DMM!$D$5:$J$1001,IF('Expiring CAC'!$B$4=DMM!$E$3,2,IF('Expiring CAC'!$B$4=DMM!$G$3,4,IF('Expiring CAC'!$B$4=DMM!$I$3,6,0))),0),0))</f>
        <v>0</v>
      </c>
    </row>
    <row r="196" spans="1:13" ht="13.5" thickBot="1">
      <c r="A196" s="27" t="str">
        <f>IF(G196="","Null",IF(OR(COUNTIF(CACReader!$H$4:$H$989,F196)&gt;0,B196=1),IF(M196="ADT","Present Orders",IF(M196&gt;0,IF(M196="","Present Drilling","Error: "&amp;M196),"Present Drilling")),IF(B196="f","Present Field",IF(OR(B196="e",M196="RIDT",M196="NS_60",M196="NS_OTHER",M196="NS_MOBILIZED",M196="EX_MARRIAGE",M196="EX_OTHER",M196="EX_EMERGENCY"),"Exc Absent",IF(M196&gt;0,IF(M196="","Absent","Orders"),"Absent")))))</f>
        <v>Null</v>
      </c>
      <c r="B196" s="27"/>
      <c r="C196" s="10"/>
      <c r="D196" s="10"/>
      <c r="E196" s="10"/>
      <c r="F196" s="10"/>
      <c r="G196" s="10"/>
      <c r="H196" s="27">
        <f t="shared" si="11"/>
        <v>0</v>
      </c>
      <c r="I196" s="11">
        <f t="shared" si="12"/>
        <v>0</v>
      </c>
      <c r="J196" s="13">
        <f t="shared" si="13"/>
        <v>0</v>
      </c>
      <c r="K196" s="27">
        <f t="shared" si="14"/>
        <v>0</v>
      </c>
      <c r="L196" s="27">
        <f t="shared" si="15"/>
        <v>0</v>
      </c>
      <c r="M196" s="27">
        <f>IF(OR(IFERROR(VLOOKUP(F196,DMM!$D$5:$J$1001,IF('Expiring CAC'!$B$4=DMM!$E$3,2,IF('Expiring CAC'!$B$4=DMM!$G$3,4,IF('Expiring CAC'!$B$4=DMM!$I$3,6,0))),0),0)="SATISFACTORY",IFERROR(VLOOKUP(F196,DMM!$D$5:$J$1001,IF('Expiring CAC'!$B$4=DMM!$E$3,2,IF('Expiring CAC'!$B$4=DMM!$G$3,4,IF('Expiring CAC'!$B$4=DMM!$I$3,6,0))),0),0)="UNEXCUSED_ABSENCE"),"",IFERROR(VLOOKUP(F196,DMM!$D$5:$J$1001,IF('Expiring CAC'!$B$4=DMM!$E$3,2,IF('Expiring CAC'!$B$4=DMM!$G$3,4,IF('Expiring CAC'!$B$4=DMM!$I$3,6,0))),0),0))</f>
        <v>0</v>
      </c>
    </row>
    <row r="197" spans="1:13" ht="13.5" thickBot="1">
      <c r="A197" s="27" t="str">
        <f>IF(G197="","Null",IF(OR(COUNTIF(CACReader!$H$4:$H$989,F197)&gt;0,B197=1),IF(M197="ADT","Present Orders",IF(M197&gt;0,IF(M197="","Present Drilling","Error: "&amp;M197),"Present Drilling")),IF(B197="f","Present Field",IF(OR(B197="e",M197="RIDT",M197="NS_60",M197="NS_OTHER",M197="NS_MOBILIZED",M197="EX_MARRIAGE",M197="EX_OTHER",M197="EX_EMERGENCY"),"Exc Absent",IF(M197&gt;0,IF(M197="","Absent","Orders"),"Absent")))))</f>
        <v>Null</v>
      </c>
      <c r="B197" s="27"/>
      <c r="C197" s="10"/>
      <c r="D197" s="10"/>
      <c r="E197" s="10"/>
      <c r="F197" s="10"/>
      <c r="G197" s="10"/>
      <c r="H197" s="27">
        <f t="shared" si="11"/>
        <v>0</v>
      </c>
      <c r="I197" s="11">
        <f t="shared" si="12"/>
        <v>0</v>
      </c>
      <c r="J197" s="13">
        <f t="shared" si="13"/>
        <v>0</v>
      </c>
      <c r="K197" s="27">
        <f t="shared" si="14"/>
        <v>0</v>
      </c>
      <c r="L197" s="27">
        <f t="shared" si="15"/>
        <v>0</v>
      </c>
      <c r="M197" s="27">
        <f>IF(OR(IFERROR(VLOOKUP(F197,DMM!$D$5:$J$1001,IF('Expiring CAC'!$B$4=DMM!$E$3,2,IF('Expiring CAC'!$B$4=DMM!$G$3,4,IF('Expiring CAC'!$B$4=DMM!$I$3,6,0))),0),0)="SATISFACTORY",IFERROR(VLOOKUP(F197,DMM!$D$5:$J$1001,IF('Expiring CAC'!$B$4=DMM!$E$3,2,IF('Expiring CAC'!$B$4=DMM!$G$3,4,IF('Expiring CAC'!$B$4=DMM!$I$3,6,0))),0),0)="UNEXCUSED_ABSENCE"),"",IFERROR(VLOOKUP(F197,DMM!$D$5:$J$1001,IF('Expiring CAC'!$B$4=DMM!$E$3,2,IF('Expiring CAC'!$B$4=DMM!$G$3,4,IF('Expiring CAC'!$B$4=DMM!$I$3,6,0))),0),0))</f>
        <v>0</v>
      </c>
    </row>
    <row r="198" spans="1:13" ht="13.5" thickBot="1">
      <c r="A198" s="27" t="str">
        <f>IF(G198="","Null",IF(OR(COUNTIF(CACReader!$H$4:$H$989,F198)&gt;0,B198=1),IF(M198="ADT","Present Orders",IF(M198&gt;0,IF(M198="","Present Drilling","Error: "&amp;M198),"Present Drilling")),IF(B198="f","Present Field",IF(OR(B198="e",M198="RIDT",M198="NS_60",M198="NS_OTHER",M198="NS_MOBILIZED",M198="EX_MARRIAGE",M198="EX_OTHER",M198="EX_EMERGENCY"),"Exc Absent",IF(M198&gt;0,IF(M198="","Absent","Orders"),"Absent")))))</f>
        <v>Null</v>
      </c>
      <c r="B198" s="27"/>
      <c r="C198" s="10"/>
      <c r="D198" s="10"/>
      <c r="E198" s="10"/>
      <c r="F198" s="10"/>
      <c r="G198" s="10"/>
      <c r="H198" s="27">
        <f t="shared" ref="H198:H252" si="16">IF(G198="E1","PVT",IF(G198="E2","PFC",IF(G198="E3","LCpl",IF(G198="E4","Cpl",IF(G198="E5","Sgt",IF(G198="E6","SSgt",G198))))))</f>
        <v>0</v>
      </c>
      <c r="I198" s="11">
        <f t="shared" ref="I198:I252" si="17">IF(A198="Present Drilling",1,IF(A198="Present Field",1,0))</f>
        <v>0</v>
      </c>
      <c r="J198" s="13">
        <f t="shared" ref="J198:J252" si="18">IF(OR(A198="Present Orders",A198="Orders"),1,0)</f>
        <v>0</v>
      </c>
      <c r="K198" s="27">
        <f t="shared" ref="K198:K252" si="19">IF(A198="Exc Absent",1,0)</f>
        <v>0</v>
      </c>
      <c r="L198" s="27">
        <f t="shared" ref="L198:L252" si="20">IF(A198="Absent",1,0)</f>
        <v>0</v>
      </c>
      <c r="M198" s="27">
        <f>IF(OR(IFERROR(VLOOKUP(F198,DMM!$D$5:$J$1001,IF('Expiring CAC'!$B$4=DMM!$E$3,2,IF('Expiring CAC'!$B$4=DMM!$G$3,4,IF('Expiring CAC'!$B$4=DMM!$I$3,6,0))),0),0)="SATISFACTORY",IFERROR(VLOOKUP(F198,DMM!$D$5:$J$1001,IF('Expiring CAC'!$B$4=DMM!$E$3,2,IF('Expiring CAC'!$B$4=DMM!$G$3,4,IF('Expiring CAC'!$B$4=DMM!$I$3,6,0))),0),0)="UNEXCUSED_ABSENCE"),"",IFERROR(VLOOKUP(F198,DMM!$D$5:$J$1001,IF('Expiring CAC'!$B$4=DMM!$E$3,2,IF('Expiring CAC'!$B$4=DMM!$G$3,4,IF('Expiring CAC'!$B$4=DMM!$I$3,6,0))),0),0))</f>
        <v>0</v>
      </c>
    </row>
    <row r="199" spans="1:13" ht="13.5" thickBot="1">
      <c r="A199" s="27" t="str">
        <f>IF(G199="","Null",IF(OR(COUNTIF(CACReader!$H$4:$H$989,F199)&gt;0,B199=1),IF(M199="ADT","Present Orders",IF(M199&gt;0,IF(M199="","Present Drilling","Error: "&amp;M199),"Present Drilling")),IF(B199="f","Present Field",IF(OR(B199="e",M199="RIDT",M199="NS_60",M199="NS_OTHER",M199="NS_MOBILIZED",M199="EX_MARRIAGE",M199="EX_OTHER",M199="EX_EMERGENCY"),"Exc Absent",IF(M199&gt;0,IF(M199="","Absent","Orders"),"Absent")))))</f>
        <v>Null</v>
      </c>
      <c r="B199" s="27"/>
      <c r="C199" s="10"/>
      <c r="D199" s="10"/>
      <c r="E199" s="10"/>
      <c r="F199" s="10"/>
      <c r="G199" s="10"/>
      <c r="H199" s="27">
        <f t="shared" si="16"/>
        <v>0</v>
      </c>
      <c r="I199" s="11">
        <f t="shared" si="17"/>
        <v>0</v>
      </c>
      <c r="J199" s="13">
        <f t="shared" si="18"/>
        <v>0</v>
      </c>
      <c r="K199" s="27">
        <f t="shared" si="19"/>
        <v>0</v>
      </c>
      <c r="L199" s="27">
        <f t="shared" si="20"/>
        <v>0</v>
      </c>
      <c r="M199" s="27">
        <f>IF(OR(IFERROR(VLOOKUP(F199,DMM!$D$5:$J$1001,IF('Expiring CAC'!$B$4=DMM!$E$3,2,IF('Expiring CAC'!$B$4=DMM!$G$3,4,IF('Expiring CAC'!$B$4=DMM!$I$3,6,0))),0),0)="SATISFACTORY",IFERROR(VLOOKUP(F199,DMM!$D$5:$J$1001,IF('Expiring CAC'!$B$4=DMM!$E$3,2,IF('Expiring CAC'!$B$4=DMM!$G$3,4,IF('Expiring CAC'!$B$4=DMM!$I$3,6,0))),0),0)="UNEXCUSED_ABSENCE"),"",IFERROR(VLOOKUP(F199,DMM!$D$5:$J$1001,IF('Expiring CAC'!$B$4=DMM!$E$3,2,IF('Expiring CAC'!$B$4=DMM!$G$3,4,IF('Expiring CAC'!$B$4=DMM!$I$3,6,0))),0),0))</f>
        <v>0</v>
      </c>
    </row>
    <row r="200" spans="1:13" ht="13.5" thickBot="1">
      <c r="A200" s="27" t="str">
        <f>IF(G200="","Null",IF(OR(COUNTIF(CACReader!$H$4:$H$989,F200)&gt;0,B200=1),IF(M200="ADT","Present Orders",IF(M200&gt;0,IF(M200="","Present Drilling","Error: "&amp;M200),"Present Drilling")),IF(B200="f","Present Field",IF(OR(B200="e",M200="RIDT",M200="NS_60",M200="NS_OTHER",M200="NS_MOBILIZED",M200="EX_MARRIAGE",M200="EX_OTHER",M200="EX_EMERGENCY"),"Exc Absent",IF(M200&gt;0,IF(M200="","Absent","Orders"),"Absent")))))</f>
        <v>Null</v>
      </c>
      <c r="B200" s="27"/>
      <c r="C200" s="10"/>
      <c r="D200" s="10"/>
      <c r="E200" s="10"/>
      <c r="F200" s="10"/>
      <c r="G200" s="10"/>
      <c r="H200" s="27">
        <f t="shared" si="16"/>
        <v>0</v>
      </c>
      <c r="I200" s="11">
        <f t="shared" si="17"/>
        <v>0</v>
      </c>
      <c r="J200" s="13">
        <f t="shared" si="18"/>
        <v>0</v>
      </c>
      <c r="K200" s="27">
        <f t="shared" si="19"/>
        <v>0</v>
      </c>
      <c r="L200" s="27">
        <f t="shared" si="20"/>
        <v>0</v>
      </c>
      <c r="M200" s="27">
        <f>IF(OR(IFERROR(VLOOKUP(F200,DMM!$D$5:$J$1001,IF('Expiring CAC'!$B$4=DMM!$E$3,2,IF('Expiring CAC'!$B$4=DMM!$G$3,4,IF('Expiring CAC'!$B$4=DMM!$I$3,6,0))),0),0)="SATISFACTORY",IFERROR(VLOOKUP(F200,DMM!$D$5:$J$1001,IF('Expiring CAC'!$B$4=DMM!$E$3,2,IF('Expiring CAC'!$B$4=DMM!$G$3,4,IF('Expiring CAC'!$B$4=DMM!$I$3,6,0))),0),0)="UNEXCUSED_ABSENCE"),"",IFERROR(VLOOKUP(F200,DMM!$D$5:$J$1001,IF('Expiring CAC'!$B$4=DMM!$E$3,2,IF('Expiring CAC'!$B$4=DMM!$G$3,4,IF('Expiring CAC'!$B$4=DMM!$I$3,6,0))),0),0))</f>
        <v>0</v>
      </c>
    </row>
    <row r="201" spans="1:13" ht="13.5" thickBot="1">
      <c r="A201" s="27" t="str">
        <f>IF(G201="","Null",IF(OR(COUNTIF(CACReader!$H$4:$H$989,F201)&gt;0,B201=1),IF(M201="ADT","Present Orders",IF(M201&gt;0,IF(M201="","Present Drilling","Error: "&amp;M201),"Present Drilling")),IF(B201="f","Present Field",IF(OR(B201="e",M201="RIDT",M201="NS_60",M201="NS_OTHER",M201="NS_MOBILIZED",M201="EX_MARRIAGE",M201="EX_OTHER",M201="EX_EMERGENCY"),"Exc Absent",IF(M201&gt;0,IF(M201="","Absent","Orders"),"Absent")))))</f>
        <v>Null</v>
      </c>
      <c r="B201" s="27"/>
      <c r="C201" s="10"/>
      <c r="D201" s="10"/>
      <c r="E201" s="10"/>
      <c r="F201" s="10"/>
      <c r="G201" s="10"/>
      <c r="H201" s="27">
        <f t="shared" si="16"/>
        <v>0</v>
      </c>
      <c r="I201" s="11">
        <f t="shared" si="17"/>
        <v>0</v>
      </c>
      <c r="J201" s="13">
        <f t="shared" si="18"/>
        <v>0</v>
      </c>
      <c r="K201" s="27">
        <f t="shared" si="19"/>
        <v>0</v>
      </c>
      <c r="L201" s="27">
        <f t="shared" si="20"/>
        <v>0</v>
      </c>
      <c r="M201" s="27">
        <f>IF(OR(IFERROR(VLOOKUP(F201,DMM!$D$5:$J$1001,IF('Expiring CAC'!$B$4=DMM!$E$3,2,IF('Expiring CAC'!$B$4=DMM!$G$3,4,IF('Expiring CAC'!$B$4=DMM!$I$3,6,0))),0),0)="SATISFACTORY",IFERROR(VLOOKUP(F201,DMM!$D$5:$J$1001,IF('Expiring CAC'!$B$4=DMM!$E$3,2,IF('Expiring CAC'!$B$4=DMM!$G$3,4,IF('Expiring CAC'!$B$4=DMM!$I$3,6,0))),0),0)="UNEXCUSED_ABSENCE"),"",IFERROR(VLOOKUP(F201,DMM!$D$5:$J$1001,IF('Expiring CAC'!$B$4=DMM!$E$3,2,IF('Expiring CAC'!$B$4=DMM!$G$3,4,IF('Expiring CAC'!$B$4=DMM!$I$3,6,0))),0),0))</f>
        <v>0</v>
      </c>
    </row>
    <row r="202" spans="1:13" ht="13.5" thickBot="1">
      <c r="A202" s="27" t="str">
        <f>IF(G202="","Null",IF(OR(COUNTIF(CACReader!$H$4:$H$989,F202)&gt;0,B202=1),IF(M202="ADT","Present Orders",IF(M202&gt;0,IF(M202="","Present Drilling","Error: "&amp;M202),"Present Drilling")),IF(B202="f","Present Field",IF(OR(B202="e",M202="RIDT",M202="NS_60",M202="NS_OTHER",M202="NS_MOBILIZED",M202="EX_MARRIAGE",M202="EX_OTHER",M202="EX_EMERGENCY"),"Exc Absent",IF(M202&gt;0,IF(M202="","Absent","Orders"),"Absent")))))</f>
        <v>Null</v>
      </c>
      <c r="B202" s="27"/>
      <c r="C202" s="10"/>
      <c r="D202" s="10"/>
      <c r="E202" s="10"/>
      <c r="F202" s="10"/>
      <c r="G202" s="10"/>
      <c r="H202" s="27">
        <f t="shared" si="16"/>
        <v>0</v>
      </c>
      <c r="I202" s="11">
        <f t="shared" si="17"/>
        <v>0</v>
      </c>
      <c r="J202" s="13">
        <f t="shared" si="18"/>
        <v>0</v>
      </c>
      <c r="K202" s="27">
        <f t="shared" si="19"/>
        <v>0</v>
      </c>
      <c r="L202" s="27">
        <f t="shared" si="20"/>
        <v>0</v>
      </c>
      <c r="M202" s="27">
        <f>IF(OR(IFERROR(VLOOKUP(F202,DMM!$D$5:$J$1001,IF('Expiring CAC'!$B$4=DMM!$E$3,2,IF('Expiring CAC'!$B$4=DMM!$G$3,4,IF('Expiring CAC'!$B$4=DMM!$I$3,6,0))),0),0)="SATISFACTORY",IFERROR(VLOOKUP(F202,DMM!$D$5:$J$1001,IF('Expiring CAC'!$B$4=DMM!$E$3,2,IF('Expiring CAC'!$B$4=DMM!$G$3,4,IF('Expiring CAC'!$B$4=DMM!$I$3,6,0))),0),0)="UNEXCUSED_ABSENCE"),"",IFERROR(VLOOKUP(F202,DMM!$D$5:$J$1001,IF('Expiring CAC'!$B$4=DMM!$E$3,2,IF('Expiring CAC'!$B$4=DMM!$G$3,4,IF('Expiring CAC'!$B$4=DMM!$I$3,6,0))),0),0))</f>
        <v>0</v>
      </c>
    </row>
    <row r="203" spans="1:13" ht="13.5" thickBot="1">
      <c r="A203" s="27" t="str">
        <f>IF(G203="","Null",IF(OR(COUNTIF(CACReader!$H$4:$H$989,F203)&gt;0,B203=1),IF(M203="ADT","Present Orders",IF(M203&gt;0,IF(M203="","Present Drilling","Error: "&amp;M203),"Present Drilling")),IF(B203="f","Present Field",IF(OR(B203="e",M203="RIDT",M203="NS_60",M203="NS_OTHER",M203="NS_MOBILIZED",M203="EX_MARRIAGE",M203="EX_OTHER",M203="EX_EMERGENCY"),"Exc Absent",IF(M203&gt;0,IF(M203="","Absent","Orders"),"Absent")))))</f>
        <v>Null</v>
      </c>
      <c r="B203" s="27"/>
      <c r="C203" s="10"/>
      <c r="D203" s="10"/>
      <c r="E203" s="10"/>
      <c r="F203" s="10"/>
      <c r="G203" s="10"/>
      <c r="H203" s="27">
        <f t="shared" si="16"/>
        <v>0</v>
      </c>
      <c r="I203" s="11">
        <f t="shared" si="17"/>
        <v>0</v>
      </c>
      <c r="J203" s="13">
        <f t="shared" si="18"/>
        <v>0</v>
      </c>
      <c r="K203" s="27">
        <f t="shared" si="19"/>
        <v>0</v>
      </c>
      <c r="L203" s="27">
        <f t="shared" si="20"/>
        <v>0</v>
      </c>
      <c r="M203" s="27">
        <f>IF(OR(IFERROR(VLOOKUP(F203,DMM!$D$5:$J$1001,IF('Expiring CAC'!$B$4=DMM!$E$3,2,IF('Expiring CAC'!$B$4=DMM!$G$3,4,IF('Expiring CAC'!$B$4=DMM!$I$3,6,0))),0),0)="SATISFACTORY",IFERROR(VLOOKUP(F203,DMM!$D$5:$J$1001,IF('Expiring CAC'!$B$4=DMM!$E$3,2,IF('Expiring CAC'!$B$4=DMM!$G$3,4,IF('Expiring CAC'!$B$4=DMM!$I$3,6,0))),0),0)="UNEXCUSED_ABSENCE"),"",IFERROR(VLOOKUP(F203,DMM!$D$5:$J$1001,IF('Expiring CAC'!$B$4=DMM!$E$3,2,IF('Expiring CAC'!$B$4=DMM!$G$3,4,IF('Expiring CAC'!$B$4=DMM!$I$3,6,0))),0),0))</f>
        <v>0</v>
      </c>
    </row>
    <row r="204" spans="1:13" ht="13.5" thickBot="1">
      <c r="A204" s="27" t="str">
        <f>IF(G204="","Null",IF(OR(COUNTIF(CACReader!$H$4:$H$989,F204)&gt;0,B204=1),IF(M204="ADT","Present Orders",IF(M204&gt;0,IF(M204="","Present Drilling","Error: "&amp;M204),"Present Drilling")),IF(B204="f","Present Field",IF(OR(B204="e",M204="RIDT",M204="NS_60",M204="NS_OTHER",M204="NS_MOBILIZED",M204="EX_MARRIAGE",M204="EX_OTHER",M204="EX_EMERGENCY"),"Exc Absent",IF(M204&gt;0,IF(M204="","Absent","Orders"),"Absent")))))</f>
        <v>Null</v>
      </c>
      <c r="B204" s="27"/>
      <c r="C204" s="10"/>
      <c r="D204" s="10"/>
      <c r="E204" s="10"/>
      <c r="F204" s="10"/>
      <c r="G204" s="10"/>
      <c r="H204" s="27">
        <f t="shared" si="16"/>
        <v>0</v>
      </c>
      <c r="I204" s="11">
        <f t="shared" si="17"/>
        <v>0</v>
      </c>
      <c r="J204" s="13">
        <f t="shared" si="18"/>
        <v>0</v>
      </c>
      <c r="K204" s="27">
        <f t="shared" si="19"/>
        <v>0</v>
      </c>
      <c r="L204" s="27">
        <f t="shared" si="20"/>
        <v>0</v>
      </c>
      <c r="M204" s="27">
        <f>IF(OR(IFERROR(VLOOKUP(F204,DMM!$D$5:$J$1001,IF('Expiring CAC'!$B$4=DMM!$E$3,2,IF('Expiring CAC'!$B$4=DMM!$G$3,4,IF('Expiring CAC'!$B$4=DMM!$I$3,6,0))),0),0)="SATISFACTORY",IFERROR(VLOOKUP(F204,DMM!$D$5:$J$1001,IF('Expiring CAC'!$B$4=DMM!$E$3,2,IF('Expiring CAC'!$B$4=DMM!$G$3,4,IF('Expiring CAC'!$B$4=DMM!$I$3,6,0))),0),0)="UNEXCUSED_ABSENCE"),"",IFERROR(VLOOKUP(F204,DMM!$D$5:$J$1001,IF('Expiring CAC'!$B$4=DMM!$E$3,2,IF('Expiring CAC'!$B$4=DMM!$G$3,4,IF('Expiring CAC'!$B$4=DMM!$I$3,6,0))),0),0))</f>
        <v>0</v>
      </c>
    </row>
    <row r="205" spans="1:13" ht="13.5" thickBot="1">
      <c r="A205" s="27" t="str">
        <f>IF(G205="","Null",IF(OR(COUNTIF(CACReader!$H$4:$H$989,F205)&gt;0,B205=1),IF(M205="ADT","Present Orders",IF(M205&gt;0,IF(M205="","Present Drilling","Error: "&amp;M205),"Present Drilling")),IF(B205="f","Present Field",IF(OR(B205="e",M205="RIDT",M205="NS_60",M205="NS_OTHER",M205="NS_MOBILIZED",M205="EX_MARRIAGE",M205="EX_OTHER",M205="EX_EMERGENCY"),"Exc Absent",IF(M205&gt;0,IF(M205="","Absent","Orders"),"Absent")))))</f>
        <v>Null</v>
      </c>
      <c r="B205" s="27"/>
      <c r="C205" s="10"/>
      <c r="D205" s="10"/>
      <c r="E205" s="10"/>
      <c r="F205" s="10"/>
      <c r="G205" s="10"/>
      <c r="H205" s="27">
        <f t="shared" si="16"/>
        <v>0</v>
      </c>
      <c r="I205" s="11">
        <f t="shared" si="17"/>
        <v>0</v>
      </c>
      <c r="J205" s="13">
        <f t="shared" si="18"/>
        <v>0</v>
      </c>
      <c r="K205" s="27">
        <f t="shared" si="19"/>
        <v>0</v>
      </c>
      <c r="L205" s="27">
        <f t="shared" si="20"/>
        <v>0</v>
      </c>
      <c r="M205" s="27">
        <f>IF(OR(IFERROR(VLOOKUP(F205,DMM!$D$5:$J$1001,IF('Expiring CAC'!$B$4=DMM!$E$3,2,IF('Expiring CAC'!$B$4=DMM!$G$3,4,IF('Expiring CAC'!$B$4=DMM!$I$3,6,0))),0),0)="SATISFACTORY",IFERROR(VLOOKUP(F205,DMM!$D$5:$J$1001,IF('Expiring CAC'!$B$4=DMM!$E$3,2,IF('Expiring CAC'!$B$4=DMM!$G$3,4,IF('Expiring CAC'!$B$4=DMM!$I$3,6,0))),0),0)="UNEXCUSED_ABSENCE"),"",IFERROR(VLOOKUP(F205,DMM!$D$5:$J$1001,IF('Expiring CAC'!$B$4=DMM!$E$3,2,IF('Expiring CAC'!$B$4=DMM!$G$3,4,IF('Expiring CAC'!$B$4=DMM!$I$3,6,0))),0),0))</f>
        <v>0</v>
      </c>
    </row>
    <row r="206" spans="1:13" ht="13.5" thickBot="1">
      <c r="A206" s="27" t="str">
        <f>IF(G206="","Null",IF(OR(COUNTIF(CACReader!$H$4:$H$989,F206)&gt;0,B206=1),IF(M206="ADT","Present Orders",IF(M206&gt;0,IF(M206="","Present Drilling","Error: "&amp;M206),"Present Drilling")),IF(B206="f","Present Field",IF(OR(B206="e",M206="RIDT",M206="NS_60",M206="NS_OTHER",M206="NS_MOBILIZED",M206="EX_MARRIAGE",M206="EX_OTHER",M206="EX_EMERGENCY"),"Exc Absent",IF(M206&gt;0,IF(M206="","Absent","Orders"),"Absent")))))</f>
        <v>Null</v>
      </c>
      <c r="B206" s="27"/>
      <c r="C206" s="10"/>
      <c r="D206" s="10"/>
      <c r="E206" s="10"/>
      <c r="F206" s="10"/>
      <c r="G206" s="10"/>
      <c r="H206" s="27">
        <f t="shared" si="16"/>
        <v>0</v>
      </c>
      <c r="I206" s="11">
        <f t="shared" si="17"/>
        <v>0</v>
      </c>
      <c r="J206" s="13">
        <f t="shared" si="18"/>
        <v>0</v>
      </c>
      <c r="K206" s="27">
        <f t="shared" si="19"/>
        <v>0</v>
      </c>
      <c r="L206" s="27">
        <f t="shared" si="20"/>
        <v>0</v>
      </c>
      <c r="M206" s="27">
        <f>IF(OR(IFERROR(VLOOKUP(F206,DMM!$D$5:$J$1001,IF('Expiring CAC'!$B$4=DMM!$E$3,2,IF('Expiring CAC'!$B$4=DMM!$G$3,4,IF('Expiring CAC'!$B$4=DMM!$I$3,6,0))),0),0)="SATISFACTORY",IFERROR(VLOOKUP(F206,DMM!$D$5:$J$1001,IF('Expiring CAC'!$B$4=DMM!$E$3,2,IF('Expiring CAC'!$B$4=DMM!$G$3,4,IF('Expiring CAC'!$B$4=DMM!$I$3,6,0))),0),0)="UNEXCUSED_ABSENCE"),"",IFERROR(VLOOKUP(F206,DMM!$D$5:$J$1001,IF('Expiring CAC'!$B$4=DMM!$E$3,2,IF('Expiring CAC'!$B$4=DMM!$G$3,4,IF('Expiring CAC'!$B$4=DMM!$I$3,6,0))),0),0))</f>
        <v>0</v>
      </c>
    </row>
    <row r="207" spans="1:13" ht="13.5" thickBot="1">
      <c r="A207" s="27" t="str">
        <f>IF(G207="","Null",IF(OR(COUNTIF(CACReader!$H$4:$H$989,F207)&gt;0,B207=1),IF(M207="ADT","Present Orders",IF(M207&gt;0,IF(M207="","Present Drilling","Error: "&amp;M207),"Present Drilling")),IF(B207="f","Present Field",IF(OR(B207="e",M207="RIDT",M207="NS_60",M207="NS_OTHER",M207="NS_MOBILIZED",M207="EX_MARRIAGE",M207="EX_OTHER",M207="EX_EMERGENCY"),"Exc Absent",IF(M207&gt;0,IF(M207="","Absent","Orders"),"Absent")))))</f>
        <v>Null</v>
      </c>
      <c r="B207" s="27"/>
      <c r="C207" s="10"/>
      <c r="D207" s="10"/>
      <c r="E207" s="10"/>
      <c r="F207" s="10"/>
      <c r="G207" s="10"/>
      <c r="H207" s="27">
        <f t="shared" si="16"/>
        <v>0</v>
      </c>
      <c r="I207" s="11">
        <f t="shared" si="17"/>
        <v>0</v>
      </c>
      <c r="J207" s="13">
        <f t="shared" si="18"/>
        <v>0</v>
      </c>
      <c r="K207" s="27">
        <f t="shared" si="19"/>
        <v>0</v>
      </c>
      <c r="L207" s="27">
        <f t="shared" si="20"/>
        <v>0</v>
      </c>
      <c r="M207" s="27">
        <f>IF(OR(IFERROR(VLOOKUP(F207,DMM!$D$5:$J$1001,IF('Expiring CAC'!$B$4=DMM!$E$3,2,IF('Expiring CAC'!$B$4=DMM!$G$3,4,IF('Expiring CAC'!$B$4=DMM!$I$3,6,0))),0),0)="SATISFACTORY",IFERROR(VLOOKUP(F207,DMM!$D$5:$J$1001,IF('Expiring CAC'!$B$4=DMM!$E$3,2,IF('Expiring CAC'!$B$4=DMM!$G$3,4,IF('Expiring CAC'!$B$4=DMM!$I$3,6,0))),0),0)="UNEXCUSED_ABSENCE"),"",IFERROR(VLOOKUP(F207,DMM!$D$5:$J$1001,IF('Expiring CAC'!$B$4=DMM!$E$3,2,IF('Expiring CAC'!$B$4=DMM!$G$3,4,IF('Expiring CAC'!$B$4=DMM!$I$3,6,0))),0),0))</f>
        <v>0</v>
      </c>
    </row>
    <row r="208" spans="1:13" ht="13.5" thickBot="1">
      <c r="A208" s="27" t="str">
        <f>IF(G208="","Null",IF(OR(COUNTIF(CACReader!$H$4:$H$989,F208)&gt;0,B208=1),IF(M208="ADT","Present Orders",IF(M208&gt;0,IF(M208="","Present Drilling","Error: "&amp;M208),"Present Drilling")),IF(B208="f","Present Field",IF(OR(B208="e",M208="RIDT",M208="NS_60",M208="NS_OTHER",M208="NS_MOBILIZED",M208="EX_MARRIAGE",M208="EX_OTHER",M208="EX_EMERGENCY"),"Exc Absent",IF(M208&gt;0,IF(M208="","Absent","Orders"),"Absent")))))</f>
        <v>Null</v>
      </c>
      <c r="B208" s="27"/>
      <c r="C208" s="10"/>
      <c r="D208" s="10"/>
      <c r="E208" s="10"/>
      <c r="F208" s="10"/>
      <c r="G208" s="10"/>
      <c r="H208" s="27">
        <f t="shared" si="16"/>
        <v>0</v>
      </c>
      <c r="I208" s="11">
        <f t="shared" si="17"/>
        <v>0</v>
      </c>
      <c r="J208" s="13">
        <f t="shared" si="18"/>
        <v>0</v>
      </c>
      <c r="K208" s="27">
        <f t="shared" si="19"/>
        <v>0</v>
      </c>
      <c r="L208" s="27">
        <f t="shared" si="20"/>
        <v>0</v>
      </c>
      <c r="M208" s="27">
        <f>IF(OR(IFERROR(VLOOKUP(F208,DMM!$D$5:$J$1001,IF('Expiring CAC'!$B$4=DMM!$E$3,2,IF('Expiring CAC'!$B$4=DMM!$G$3,4,IF('Expiring CAC'!$B$4=DMM!$I$3,6,0))),0),0)="SATISFACTORY",IFERROR(VLOOKUP(F208,DMM!$D$5:$J$1001,IF('Expiring CAC'!$B$4=DMM!$E$3,2,IF('Expiring CAC'!$B$4=DMM!$G$3,4,IF('Expiring CAC'!$B$4=DMM!$I$3,6,0))),0),0)="UNEXCUSED_ABSENCE"),"",IFERROR(VLOOKUP(F208,DMM!$D$5:$J$1001,IF('Expiring CAC'!$B$4=DMM!$E$3,2,IF('Expiring CAC'!$B$4=DMM!$G$3,4,IF('Expiring CAC'!$B$4=DMM!$I$3,6,0))),0),0))</f>
        <v>0</v>
      </c>
    </row>
    <row r="209" spans="1:13" ht="13.5" thickBot="1">
      <c r="A209" s="27" t="str">
        <f>IF(G209="","Null",IF(OR(COUNTIF(CACReader!$H$4:$H$989,F209)&gt;0,B209=1),IF(M209="ADT","Present Orders",IF(M209&gt;0,IF(M209="","Present Drilling","Error: "&amp;M209),"Present Drilling")),IF(B209="f","Present Field",IF(OR(B209="e",M209="RIDT",M209="NS_60",M209="NS_OTHER",M209="NS_MOBILIZED",M209="EX_MARRIAGE",M209="EX_OTHER",M209="EX_EMERGENCY"),"Exc Absent",IF(M209&gt;0,IF(M209="","Absent","Orders"),"Absent")))))</f>
        <v>Null</v>
      </c>
      <c r="B209" s="27"/>
      <c r="C209" s="10"/>
      <c r="D209" s="10"/>
      <c r="E209" s="10"/>
      <c r="F209" s="10"/>
      <c r="G209" s="10"/>
      <c r="H209" s="27">
        <f t="shared" si="16"/>
        <v>0</v>
      </c>
      <c r="I209" s="11">
        <f t="shared" si="17"/>
        <v>0</v>
      </c>
      <c r="J209" s="13">
        <f t="shared" si="18"/>
        <v>0</v>
      </c>
      <c r="K209" s="27">
        <f t="shared" si="19"/>
        <v>0</v>
      </c>
      <c r="L209" s="27">
        <f t="shared" si="20"/>
        <v>0</v>
      </c>
      <c r="M209" s="27">
        <f>IF(OR(IFERROR(VLOOKUP(F209,DMM!$D$5:$J$1001,IF('Expiring CAC'!$B$4=DMM!$E$3,2,IF('Expiring CAC'!$B$4=DMM!$G$3,4,IF('Expiring CAC'!$B$4=DMM!$I$3,6,0))),0),0)="SATISFACTORY",IFERROR(VLOOKUP(F209,DMM!$D$5:$J$1001,IF('Expiring CAC'!$B$4=DMM!$E$3,2,IF('Expiring CAC'!$B$4=DMM!$G$3,4,IF('Expiring CAC'!$B$4=DMM!$I$3,6,0))),0),0)="UNEXCUSED_ABSENCE"),"",IFERROR(VLOOKUP(F209,DMM!$D$5:$J$1001,IF('Expiring CAC'!$B$4=DMM!$E$3,2,IF('Expiring CAC'!$B$4=DMM!$G$3,4,IF('Expiring CAC'!$B$4=DMM!$I$3,6,0))),0),0))</f>
        <v>0</v>
      </c>
    </row>
    <row r="210" spans="1:13" ht="13.5" thickBot="1">
      <c r="A210" s="27" t="str">
        <f>IF(G210="","Null",IF(OR(COUNTIF(CACReader!$H$4:$H$989,F210)&gt;0,B210=1),IF(M210="ADT","Present Orders",IF(M210&gt;0,IF(M210="","Present Drilling","Error: "&amp;M210),"Present Drilling")),IF(B210="f","Present Field",IF(OR(B210="e",M210="RIDT",M210="NS_60",M210="NS_OTHER",M210="NS_MOBILIZED",M210="EX_MARRIAGE",M210="EX_OTHER",M210="EX_EMERGENCY"),"Exc Absent",IF(M210&gt;0,IF(M210="","Absent","Orders"),"Absent")))))</f>
        <v>Null</v>
      </c>
      <c r="B210" s="27"/>
      <c r="C210" s="10"/>
      <c r="D210" s="10"/>
      <c r="E210" s="10"/>
      <c r="F210" s="10"/>
      <c r="G210" s="10"/>
      <c r="H210" s="27">
        <f t="shared" si="16"/>
        <v>0</v>
      </c>
      <c r="I210" s="11">
        <f t="shared" si="17"/>
        <v>0</v>
      </c>
      <c r="J210" s="13">
        <f t="shared" si="18"/>
        <v>0</v>
      </c>
      <c r="K210" s="27">
        <f t="shared" si="19"/>
        <v>0</v>
      </c>
      <c r="L210" s="27">
        <f t="shared" si="20"/>
        <v>0</v>
      </c>
      <c r="M210" s="27">
        <f>IF(OR(IFERROR(VLOOKUP(F210,DMM!$D$5:$J$1001,IF('Expiring CAC'!$B$4=DMM!$E$3,2,IF('Expiring CAC'!$B$4=DMM!$G$3,4,IF('Expiring CAC'!$B$4=DMM!$I$3,6,0))),0),0)="SATISFACTORY",IFERROR(VLOOKUP(F210,DMM!$D$5:$J$1001,IF('Expiring CAC'!$B$4=DMM!$E$3,2,IF('Expiring CAC'!$B$4=DMM!$G$3,4,IF('Expiring CAC'!$B$4=DMM!$I$3,6,0))),0),0)="UNEXCUSED_ABSENCE"),"",IFERROR(VLOOKUP(F210,DMM!$D$5:$J$1001,IF('Expiring CAC'!$B$4=DMM!$E$3,2,IF('Expiring CAC'!$B$4=DMM!$G$3,4,IF('Expiring CAC'!$B$4=DMM!$I$3,6,0))),0),0))</f>
        <v>0</v>
      </c>
    </row>
    <row r="211" spans="1:13" ht="13.5" thickBot="1">
      <c r="A211" s="27" t="str">
        <f>IF(G211="","Null",IF(OR(COUNTIF(CACReader!$H$4:$H$989,F211)&gt;0,B211=1),IF(M211="ADT","Present Orders",IF(M211&gt;0,IF(M211="","Present Drilling","Error: "&amp;M211),"Present Drilling")),IF(B211="f","Present Field",IF(OR(B211="e",M211="RIDT",M211="NS_60",M211="NS_OTHER",M211="NS_MOBILIZED",M211="EX_MARRIAGE",M211="EX_OTHER",M211="EX_EMERGENCY"),"Exc Absent",IF(M211&gt;0,IF(M211="","Absent","Orders"),"Absent")))))</f>
        <v>Null</v>
      </c>
      <c r="B211" s="27"/>
      <c r="C211" s="10"/>
      <c r="D211" s="10"/>
      <c r="E211" s="10"/>
      <c r="F211" s="10"/>
      <c r="G211" s="10"/>
      <c r="H211" s="27">
        <f t="shared" si="16"/>
        <v>0</v>
      </c>
      <c r="I211" s="11">
        <f t="shared" si="17"/>
        <v>0</v>
      </c>
      <c r="J211" s="13">
        <f t="shared" si="18"/>
        <v>0</v>
      </c>
      <c r="K211" s="27">
        <f t="shared" si="19"/>
        <v>0</v>
      </c>
      <c r="L211" s="27">
        <f t="shared" si="20"/>
        <v>0</v>
      </c>
      <c r="M211" s="27">
        <f>IF(OR(IFERROR(VLOOKUP(F211,DMM!$D$5:$J$1001,IF('Expiring CAC'!$B$4=DMM!$E$3,2,IF('Expiring CAC'!$B$4=DMM!$G$3,4,IF('Expiring CAC'!$B$4=DMM!$I$3,6,0))),0),0)="SATISFACTORY",IFERROR(VLOOKUP(F211,DMM!$D$5:$J$1001,IF('Expiring CAC'!$B$4=DMM!$E$3,2,IF('Expiring CAC'!$B$4=DMM!$G$3,4,IF('Expiring CAC'!$B$4=DMM!$I$3,6,0))),0),0)="UNEXCUSED_ABSENCE"),"",IFERROR(VLOOKUP(F211,DMM!$D$5:$J$1001,IF('Expiring CAC'!$B$4=DMM!$E$3,2,IF('Expiring CAC'!$B$4=DMM!$G$3,4,IF('Expiring CAC'!$B$4=DMM!$I$3,6,0))),0),0))</f>
        <v>0</v>
      </c>
    </row>
    <row r="212" spans="1:13" ht="13.5" thickBot="1">
      <c r="A212" s="27" t="str">
        <f>IF(G212="","Null",IF(OR(COUNTIF(CACReader!$H$4:$H$989,F212)&gt;0,B212=1),IF(M212="ADT","Present Orders",IF(M212&gt;0,IF(M212="","Present Drilling","Error: "&amp;M212),"Present Drilling")),IF(B212="f","Present Field",IF(OR(B212="e",M212="RIDT",M212="NS_60",M212="NS_OTHER",M212="NS_MOBILIZED",M212="EX_MARRIAGE",M212="EX_OTHER",M212="EX_EMERGENCY"),"Exc Absent",IF(M212&gt;0,IF(M212="","Absent","Orders"),"Absent")))))</f>
        <v>Null</v>
      </c>
      <c r="B212" s="27"/>
      <c r="C212" s="10"/>
      <c r="D212" s="10"/>
      <c r="E212" s="10"/>
      <c r="F212" s="10"/>
      <c r="G212" s="10"/>
      <c r="H212" s="27">
        <f t="shared" si="16"/>
        <v>0</v>
      </c>
      <c r="I212" s="11">
        <f t="shared" si="17"/>
        <v>0</v>
      </c>
      <c r="J212" s="13">
        <f t="shared" si="18"/>
        <v>0</v>
      </c>
      <c r="K212" s="27">
        <f t="shared" si="19"/>
        <v>0</v>
      </c>
      <c r="L212" s="27">
        <f t="shared" si="20"/>
        <v>0</v>
      </c>
      <c r="M212" s="27">
        <f>IF(OR(IFERROR(VLOOKUP(F212,DMM!$D$5:$J$1001,IF('Expiring CAC'!$B$4=DMM!$E$3,2,IF('Expiring CAC'!$B$4=DMM!$G$3,4,IF('Expiring CAC'!$B$4=DMM!$I$3,6,0))),0),0)="SATISFACTORY",IFERROR(VLOOKUP(F212,DMM!$D$5:$J$1001,IF('Expiring CAC'!$B$4=DMM!$E$3,2,IF('Expiring CAC'!$B$4=DMM!$G$3,4,IF('Expiring CAC'!$B$4=DMM!$I$3,6,0))),0),0)="UNEXCUSED_ABSENCE"),"",IFERROR(VLOOKUP(F212,DMM!$D$5:$J$1001,IF('Expiring CAC'!$B$4=DMM!$E$3,2,IF('Expiring CAC'!$B$4=DMM!$G$3,4,IF('Expiring CAC'!$B$4=DMM!$I$3,6,0))),0),0))</f>
        <v>0</v>
      </c>
    </row>
    <row r="213" spans="1:13" ht="13.5" thickBot="1">
      <c r="A213" s="27" t="str">
        <f>IF(G213="","Null",IF(OR(COUNTIF(CACReader!$H$4:$H$989,F213)&gt;0,B213=1),IF(M213="ADT","Present Orders",IF(M213&gt;0,IF(M213="","Present Drilling","Error: "&amp;M213),"Present Drilling")),IF(B213="f","Present Field",IF(OR(B213="e",M213="RIDT",M213="NS_60",M213="NS_OTHER",M213="NS_MOBILIZED",M213="EX_MARRIAGE",M213="EX_OTHER",M213="EX_EMERGENCY"),"Exc Absent",IF(M213&gt;0,IF(M213="","Absent","Orders"),"Absent")))))</f>
        <v>Null</v>
      </c>
      <c r="B213" s="27"/>
      <c r="C213" s="10"/>
      <c r="D213" s="10"/>
      <c r="E213" s="10"/>
      <c r="F213" s="10"/>
      <c r="G213" s="10"/>
      <c r="H213" s="27">
        <f t="shared" si="16"/>
        <v>0</v>
      </c>
      <c r="I213" s="11">
        <f t="shared" si="17"/>
        <v>0</v>
      </c>
      <c r="J213" s="13">
        <f t="shared" si="18"/>
        <v>0</v>
      </c>
      <c r="K213" s="27">
        <f t="shared" si="19"/>
        <v>0</v>
      </c>
      <c r="L213" s="27">
        <f t="shared" si="20"/>
        <v>0</v>
      </c>
      <c r="M213" s="27">
        <f>IF(OR(IFERROR(VLOOKUP(F213,DMM!$D$5:$J$1001,IF('Expiring CAC'!$B$4=DMM!$E$3,2,IF('Expiring CAC'!$B$4=DMM!$G$3,4,IF('Expiring CAC'!$B$4=DMM!$I$3,6,0))),0),0)="SATISFACTORY",IFERROR(VLOOKUP(F213,DMM!$D$5:$J$1001,IF('Expiring CAC'!$B$4=DMM!$E$3,2,IF('Expiring CAC'!$B$4=DMM!$G$3,4,IF('Expiring CAC'!$B$4=DMM!$I$3,6,0))),0),0)="UNEXCUSED_ABSENCE"),"",IFERROR(VLOOKUP(F213,DMM!$D$5:$J$1001,IF('Expiring CAC'!$B$4=DMM!$E$3,2,IF('Expiring CAC'!$B$4=DMM!$G$3,4,IF('Expiring CAC'!$B$4=DMM!$I$3,6,0))),0),0))</f>
        <v>0</v>
      </c>
    </row>
    <row r="214" spans="1:13" ht="13.5" thickBot="1">
      <c r="A214" s="27" t="str">
        <f>IF(G214="","Null",IF(OR(COUNTIF(CACReader!$H$4:$H$989,F214)&gt;0,B214=1),IF(M214="ADT","Present Orders",IF(M214&gt;0,IF(M214="","Present Drilling","Error: "&amp;M214),"Present Drilling")),IF(B214="f","Present Field",IF(OR(B214="e",M214="RIDT",M214="NS_60",M214="NS_OTHER",M214="NS_MOBILIZED",M214="EX_MARRIAGE",M214="EX_OTHER",M214="EX_EMERGENCY"),"Exc Absent",IF(M214&gt;0,IF(M214="","Absent","Orders"),"Absent")))))</f>
        <v>Null</v>
      </c>
      <c r="B214" s="27"/>
      <c r="C214" s="10"/>
      <c r="D214" s="10"/>
      <c r="E214" s="10"/>
      <c r="F214" s="10"/>
      <c r="G214" s="10"/>
      <c r="H214" s="27">
        <f t="shared" si="16"/>
        <v>0</v>
      </c>
      <c r="I214" s="11">
        <f t="shared" si="17"/>
        <v>0</v>
      </c>
      <c r="J214" s="13">
        <f t="shared" si="18"/>
        <v>0</v>
      </c>
      <c r="K214" s="27">
        <f t="shared" si="19"/>
        <v>0</v>
      </c>
      <c r="L214" s="27">
        <f t="shared" si="20"/>
        <v>0</v>
      </c>
      <c r="M214" s="27">
        <f>IF(OR(IFERROR(VLOOKUP(F214,DMM!$D$5:$J$1001,IF('Expiring CAC'!$B$4=DMM!$E$3,2,IF('Expiring CAC'!$B$4=DMM!$G$3,4,IF('Expiring CAC'!$B$4=DMM!$I$3,6,0))),0),0)="SATISFACTORY",IFERROR(VLOOKUP(F214,DMM!$D$5:$J$1001,IF('Expiring CAC'!$B$4=DMM!$E$3,2,IF('Expiring CAC'!$B$4=DMM!$G$3,4,IF('Expiring CAC'!$B$4=DMM!$I$3,6,0))),0),0)="UNEXCUSED_ABSENCE"),"",IFERROR(VLOOKUP(F214,DMM!$D$5:$J$1001,IF('Expiring CAC'!$B$4=DMM!$E$3,2,IF('Expiring CAC'!$B$4=DMM!$G$3,4,IF('Expiring CAC'!$B$4=DMM!$I$3,6,0))),0),0))</f>
        <v>0</v>
      </c>
    </row>
    <row r="215" spans="1:13" ht="13.5" thickBot="1">
      <c r="A215" s="27" t="str">
        <f>IF(G215="","Null",IF(OR(COUNTIF(CACReader!$H$4:$H$989,F215)&gt;0,B215=1),IF(M215="ADT","Present Orders",IF(M215&gt;0,IF(M215="","Present Drilling","Error: "&amp;M215),"Present Drilling")),IF(B215="f","Present Field",IF(OR(B215="e",M215="RIDT",M215="NS_60",M215="NS_OTHER",M215="NS_MOBILIZED",M215="EX_MARRIAGE",M215="EX_OTHER",M215="EX_EMERGENCY"),"Exc Absent",IF(M215&gt;0,IF(M215="","Absent","Orders"),"Absent")))))</f>
        <v>Null</v>
      </c>
      <c r="B215" s="27"/>
      <c r="C215" s="10"/>
      <c r="D215" s="10"/>
      <c r="E215" s="10"/>
      <c r="F215" s="10"/>
      <c r="G215" s="10"/>
      <c r="H215" s="27">
        <f t="shared" si="16"/>
        <v>0</v>
      </c>
      <c r="I215" s="11">
        <f t="shared" si="17"/>
        <v>0</v>
      </c>
      <c r="J215" s="13">
        <f t="shared" si="18"/>
        <v>0</v>
      </c>
      <c r="K215" s="27">
        <f t="shared" si="19"/>
        <v>0</v>
      </c>
      <c r="L215" s="27">
        <f t="shared" si="20"/>
        <v>0</v>
      </c>
      <c r="M215" s="27">
        <f>IF(OR(IFERROR(VLOOKUP(F215,DMM!$D$5:$J$1001,IF('Expiring CAC'!$B$4=DMM!$E$3,2,IF('Expiring CAC'!$B$4=DMM!$G$3,4,IF('Expiring CAC'!$B$4=DMM!$I$3,6,0))),0),0)="SATISFACTORY",IFERROR(VLOOKUP(F215,DMM!$D$5:$J$1001,IF('Expiring CAC'!$B$4=DMM!$E$3,2,IF('Expiring CAC'!$B$4=DMM!$G$3,4,IF('Expiring CAC'!$B$4=DMM!$I$3,6,0))),0),0)="UNEXCUSED_ABSENCE"),"",IFERROR(VLOOKUP(F215,DMM!$D$5:$J$1001,IF('Expiring CAC'!$B$4=DMM!$E$3,2,IF('Expiring CAC'!$B$4=DMM!$G$3,4,IF('Expiring CAC'!$B$4=DMM!$I$3,6,0))),0),0))</f>
        <v>0</v>
      </c>
    </row>
    <row r="216" spans="1:13" ht="13.5" thickBot="1">
      <c r="A216" s="27" t="str">
        <f>IF(G216="","Null",IF(OR(COUNTIF(CACReader!$H$4:$H$989,F216)&gt;0,B216=1),IF(M216="ADT","Present Orders",IF(M216&gt;0,IF(M216="","Present Drilling","Error: "&amp;M216),"Present Drilling")),IF(B216="f","Present Field",IF(OR(B216="e",M216="RIDT",M216="NS_60",M216="NS_OTHER",M216="NS_MOBILIZED",M216="EX_MARRIAGE",M216="EX_OTHER",M216="EX_EMERGENCY"),"Exc Absent",IF(M216&gt;0,IF(M216="","Absent","Orders"),"Absent")))))</f>
        <v>Null</v>
      </c>
      <c r="B216" s="27"/>
      <c r="C216" s="10"/>
      <c r="D216" s="10"/>
      <c r="E216" s="10"/>
      <c r="F216" s="10"/>
      <c r="G216" s="10"/>
      <c r="H216" s="27">
        <f t="shared" si="16"/>
        <v>0</v>
      </c>
      <c r="I216" s="11">
        <f t="shared" si="17"/>
        <v>0</v>
      </c>
      <c r="J216" s="13">
        <f t="shared" si="18"/>
        <v>0</v>
      </c>
      <c r="K216" s="27">
        <f t="shared" si="19"/>
        <v>0</v>
      </c>
      <c r="L216" s="27">
        <f t="shared" si="20"/>
        <v>0</v>
      </c>
      <c r="M216" s="27">
        <f>IF(OR(IFERROR(VLOOKUP(F216,DMM!$D$5:$J$1001,IF('Expiring CAC'!$B$4=DMM!$E$3,2,IF('Expiring CAC'!$B$4=DMM!$G$3,4,IF('Expiring CAC'!$B$4=DMM!$I$3,6,0))),0),0)="SATISFACTORY",IFERROR(VLOOKUP(F216,DMM!$D$5:$J$1001,IF('Expiring CAC'!$B$4=DMM!$E$3,2,IF('Expiring CAC'!$B$4=DMM!$G$3,4,IF('Expiring CAC'!$B$4=DMM!$I$3,6,0))),0),0)="UNEXCUSED_ABSENCE"),"",IFERROR(VLOOKUP(F216,DMM!$D$5:$J$1001,IF('Expiring CAC'!$B$4=DMM!$E$3,2,IF('Expiring CAC'!$B$4=DMM!$G$3,4,IF('Expiring CAC'!$B$4=DMM!$I$3,6,0))),0),0))</f>
        <v>0</v>
      </c>
    </row>
    <row r="217" spans="1:13" ht="13.5" thickBot="1">
      <c r="A217" s="27" t="str">
        <f>IF(G217="","Null",IF(OR(COUNTIF(CACReader!$H$4:$H$989,F217)&gt;0,B217=1),IF(M217="ADT","Present Orders",IF(M217&gt;0,IF(M217="","Present Drilling","Error: "&amp;M217),"Present Drilling")),IF(B217="f","Present Field",IF(OR(B217="e",M217="RIDT",M217="NS_60",M217="NS_OTHER",M217="NS_MOBILIZED",M217="EX_MARRIAGE",M217="EX_OTHER",M217="EX_EMERGENCY"),"Exc Absent",IF(M217&gt;0,IF(M217="","Absent","Orders"),"Absent")))))</f>
        <v>Null</v>
      </c>
      <c r="B217" s="27"/>
      <c r="C217" s="10"/>
      <c r="D217" s="10"/>
      <c r="E217" s="10"/>
      <c r="F217" s="10"/>
      <c r="G217" s="10"/>
      <c r="H217" s="27">
        <f t="shared" si="16"/>
        <v>0</v>
      </c>
      <c r="I217" s="11">
        <f t="shared" si="17"/>
        <v>0</v>
      </c>
      <c r="J217" s="13">
        <f t="shared" si="18"/>
        <v>0</v>
      </c>
      <c r="K217" s="27">
        <f t="shared" si="19"/>
        <v>0</v>
      </c>
      <c r="L217" s="27">
        <f t="shared" si="20"/>
        <v>0</v>
      </c>
      <c r="M217" s="27">
        <f>IF(OR(IFERROR(VLOOKUP(F217,DMM!$D$5:$J$1001,IF('Expiring CAC'!$B$4=DMM!$E$3,2,IF('Expiring CAC'!$B$4=DMM!$G$3,4,IF('Expiring CAC'!$B$4=DMM!$I$3,6,0))),0),0)="SATISFACTORY",IFERROR(VLOOKUP(F217,DMM!$D$5:$J$1001,IF('Expiring CAC'!$B$4=DMM!$E$3,2,IF('Expiring CAC'!$B$4=DMM!$G$3,4,IF('Expiring CAC'!$B$4=DMM!$I$3,6,0))),0),0)="UNEXCUSED_ABSENCE"),"",IFERROR(VLOOKUP(F217,DMM!$D$5:$J$1001,IF('Expiring CAC'!$B$4=DMM!$E$3,2,IF('Expiring CAC'!$B$4=DMM!$G$3,4,IF('Expiring CAC'!$B$4=DMM!$I$3,6,0))),0),0))</f>
        <v>0</v>
      </c>
    </row>
    <row r="218" spans="1:13" ht="13.5" thickBot="1">
      <c r="A218" s="27" t="str">
        <f>IF(G218="","Null",IF(OR(COUNTIF(CACReader!$H$4:$H$989,F218)&gt;0,B218=1),IF(M218="ADT","Present Orders",IF(M218&gt;0,IF(M218="","Present Drilling","Error: "&amp;M218),"Present Drilling")),IF(B218="f","Present Field",IF(OR(B218="e",M218="RIDT",M218="NS_60",M218="NS_OTHER",M218="NS_MOBILIZED",M218="EX_MARRIAGE",M218="EX_OTHER",M218="EX_EMERGENCY"),"Exc Absent",IF(M218&gt;0,IF(M218="","Absent","Orders"),"Absent")))))</f>
        <v>Null</v>
      </c>
      <c r="B218" s="27"/>
      <c r="C218" s="10"/>
      <c r="D218" s="10"/>
      <c r="E218" s="10"/>
      <c r="F218" s="10"/>
      <c r="G218" s="10"/>
      <c r="H218" s="27">
        <f t="shared" si="16"/>
        <v>0</v>
      </c>
      <c r="I218" s="11">
        <f t="shared" si="17"/>
        <v>0</v>
      </c>
      <c r="J218" s="13">
        <f t="shared" si="18"/>
        <v>0</v>
      </c>
      <c r="K218" s="27">
        <f t="shared" si="19"/>
        <v>0</v>
      </c>
      <c r="L218" s="27">
        <f t="shared" si="20"/>
        <v>0</v>
      </c>
      <c r="M218" s="27">
        <f>IF(OR(IFERROR(VLOOKUP(F218,DMM!$D$5:$J$1001,IF('Expiring CAC'!$B$4=DMM!$E$3,2,IF('Expiring CAC'!$B$4=DMM!$G$3,4,IF('Expiring CAC'!$B$4=DMM!$I$3,6,0))),0),0)="SATISFACTORY",IFERROR(VLOOKUP(F218,DMM!$D$5:$J$1001,IF('Expiring CAC'!$B$4=DMM!$E$3,2,IF('Expiring CAC'!$B$4=DMM!$G$3,4,IF('Expiring CAC'!$B$4=DMM!$I$3,6,0))),0),0)="UNEXCUSED_ABSENCE"),"",IFERROR(VLOOKUP(F218,DMM!$D$5:$J$1001,IF('Expiring CAC'!$B$4=DMM!$E$3,2,IF('Expiring CAC'!$B$4=DMM!$G$3,4,IF('Expiring CAC'!$B$4=DMM!$I$3,6,0))),0),0))</f>
        <v>0</v>
      </c>
    </row>
    <row r="219" spans="1:13" ht="13.5" thickBot="1">
      <c r="A219" s="27" t="str">
        <f>IF(G219="","Null",IF(OR(COUNTIF(CACReader!$H$4:$H$989,F219)&gt;0,B219=1),IF(M219="ADT","Present Orders",IF(M219&gt;0,IF(M219="","Present Drilling","Error: "&amp;M219),"Present Drilling")),IF(B219="f","Present Field",IF(OR(B219="e",M219="RIDT",M219="NS_60",M219="NS_OTHER",M219="NS_MOBILIZED",M219="EX_MARRIAGE",M219="EX_OTHER",M219="EX_EMERGENCY"),"Exc Absent",IF(M219&gt;0,IF(M219="","Absent","Orders"),"Absent")))))</f>
        <v>Null</v>
      </c>
      <c r="B219" s="27"/>
      <c r="C219" s="10"/>
      <c r="D219" s="10"/>
      <c r="E219" s="10"/>
      <c r="F219" s="10"/>
      <c r="G219" s="10"/>
      <c r="H219" s="27">
        <f t="shared" si="16"/>
        <v>0</v>
      </c>
      <c r="I219" s="11">
        <f t="shared" si="17"/>
        <v>0</v>
      </c>
      <c r="J219" s="13">
        <f t="shared" si="18"/>
        <v>0</v>
      </c>
      <c r="K219" s="27">
        <f t="shared" si="19"/>
        <v>0</v>
      </c>
      <c r="L219" s="27">
        <f t="shared" si="20"/>
        <v>0</v>
      </c>
      <c r="M219" s="27">
        <f>IF(OR(IFERROR(VLOOKUP(F219,DMM!$D$5:$J$1001,IF('Expiring CAC'!$B$4=DMM!$E$3,2,IF('Expiring CAC'!$B$4=DMM!$G$3,4,IF('Expiring CAC'!$B$4=DMM!$I$3,6,0))),0),0)="SATISFACTORY",IFERROR(VLOOKUP(F219,DMM!$D$5:$J$1001,IF('Expiring CAC'!$B$4=DMM!$E$3,2,IF('Expiring CAC'!$B$4=DMM!$G$3,4,IF('Expiring CAC'!$B$4=DMM!$I$3,6,0))),0),0)="UNEXCUSED_ABSENCE"),"",IFERROR(VLOOKUP(F219,DMM!$D$5:$J$1001,IF('Expiring CAC'!$B$4=DMM!$E$3,2,IF('Expiring CAC'!$B$4=DMM!$G$3,4,IF('Expiring CAC'!$B$4=DMM!$I$3,6,0))),0),0))</f>
        <v>0</v>
      </c>
    </row>
    <row r="220" spans="1:13" ht="13.5" thickBot="1">
      <c r="A220" s="27" t="str">
        <f>IF(G220="","Null",IF(OR(COUNTIF(CACReader!$H$4:$H$989,F220)&gt;0,B220=1),IF(M220="ADT","Present Orders",IF(M220&gt;0,IF(M220="","Present Drilling","Error: "&amp;M220),"Present Drilling")),IF(B220="f","Present Field",IF(OR(B220="e",M220="RIDT",M220="NS_60",M220="NS_OTHER",M220="NS_MOBILIZED",M220="EX_MARRIAGE",M220="EX_OTHER",M220="EX_EMERGENCY"),"Exc Absent",IF(M220&gt;0,IF(M220="","Absent","Orders"),"Absent")))))</f>
        <v>Null</v>
      </c>
      <c r="B220" s="27"/>
      <c r="C220" s="10"/>
      <c r="D220" s="10"/>
      <c r="E220" s="10"/>
      <c r="F220" s="10"/>
      <c r="G220" s="10"/>
      <c r="H220" s="27">
        <f t="shared" si="16"/>
        <v>0</v>
      </c>
      <c r="I220" s="11">
        <f t="shared" si="17"/>
        <v>0</v>
      </c>
      <c r="J220" s="13">
        <f t="shared" si="18"/>
        <v>0</v>
      </c>
      <c r="K220" s="27">
        <f t="shared" si="19"/>
        <v>0</v>
      </c>
      <c r="L220" s="27">
        <f t="shared" si="20"/>
        <v>0</v>
      </c>
      <c r="M220" s="27">
        <f>IF(OR(IFERROR(VLOOKUP(F220,DMM!$D$5:$J$1001,IF('Expiring CAC'!$B$4=DMM!$E$3,2,IF('Expiring CAC'!$B$4=DMM!$G$3,4,IF('Expiring CAC'!$B$4=DMM!$I$3,6,0))),0),0)="SATISFACTORY",IFERROR(VLOOKUP(F220,DMM!$D$5:$J$1001,IF('Expiring CAC'!$B$4=DMM!$E$3,2,IF('Expiring CAC'!$B$4=DMM!$G$3,4,IF('Expiring CAC'!$B$4=DMM!$I$3,6,0))),0),0)="UNEXCUSED_ABSENCE"),"",IFERROR(VLOOKUP(F220,DMM!$D$5:$J$1001,IF('Expiring CAC'!$B$4=DMM!$E$3,2,IF('Expiring CAC'!$B$4=DMM!$G$3,4,IF('Expiring CAC'!$B$4=DMM!$I$3,6,0))),0),0))</f>
        <v>0</v>
      </c>
    </row>
    <row r="221" spans="1:13" ht="13.5" thickBot="1">
      <c r="A221" s="27" t="str">
        <f>IF(G221="","Null",IF(OR(COUNTIF(CACReader!$H$4:$H$989,F221)&gt;0,B221=1),IF(M221="ADT","Present Orders",IF(M221&gt;0,IF(M221="","Present Drilling","Error: "&amp;M221),"Present Drilling")),IF(B221="f","Present Field",IF(OR(B221="e",M221="RIDT",M221="NS_60",M221="NS_OTHER",M221="NS_MOBILIZED",M221="EX_MARRIAGE",M221="EX_OTHER",M221="EX_EMERGENCY"),"Exc Absent",IF(M221&gt;0,IF(M221="","Absent","Orders"),"Absent")))))</f>
        <v>Null</v>
      </c>
      <c r="B221" s="27"/>
      <c r="C221" s="10"/>
      <c r="D221" s="10"/>
      <c r="E221" s="10"/>
      <c r="F221" s="10"/>
      <c r="G221" s="10"/>
      <c r="H221" s="27">
        <f t="shared" si="16"/>
        <v>0</v>
      </c>
      <c r="I221" s="11">
        <f t="shared" si="17"/>
        <v>0</v>
      </c>
      <c r="J221" s="13">
        <f t="shared" si="18"/>
        <v>0</v>
      </c>
      <c r="K221" s="27">
        <f t="shared" si="19"/>
        <v>0</v>
      </c>
      <c r="L221" s="27">
        <f t="shared" si="20"/>
        <v>0</v>
      </c>
      <c r="M221" s="27">
        <f>IF(OR(IFERROR(VLOOKUP(F221,DMM!$D$5:$J$1001,IF('Expiring CAC'!$B$4=DMM!$E$3,2,IF('Expiring CAC'!$B$4=DMM!$G$3,4,IF('Expiring CAC'!$B$4=DMM!$I$3,6,0))),0),0)="SATISFACTORY",IFERROR(VLOOKUP(F221,DMM!$D$5:$J$1001,IF('Expiring CAC'!$B$4=DMM!$E$3,2,IF('Expiring CAC'!$B$4=DMM!$G$3,4,IF('Expiring CAC'!$B$4=DMM!$I$3,6,0))),0),0)="UNEXCUSED_ABSENCE"),"",IFERROR(VLOOKUP(F221,DMM!$D$5:$J$1001,IF('Expiring CAC'!$B$4=DMM!$E$3,2,IF('Expiring CAC'!$B$4=DMM!$G$3,4,IF('Expiring CAC'!$B$4=DMM!$I$3,6,0))),0),0))</f>
        <v>0</v>
      </c>
    </row>
    <row r="222" spans="1:13" ht="13.5" thickBot="1">
      <c r="A222" s="27" t="str">
        <f>IF(G222="","Null",IF(OR(COUNTIF(CACReader!$H$4:$H$989,F222)&gt;0,B222=1),IF(M222="ADT","Present Orders",IF(M222&gt;0,IF(M222="","Present Drilling","Error: "&amp;M222),"Present Drilling")),IF(B222="f","Present Field",IF(OR(B222="e",M222="RIDT",M222="NS_60",M222="NS_OTHER",M222="NS_MOBILIZED",M222="EX_MARRIAGE",M222="EX_OTHER",M222="EX_EMERGENCY"),"Exc Absent",IF(M222&gt;0,IF(M222="","Absent","Orders"),"Absent")))))</f>
        <v>Null</v>
      </c>
      <c r="B222" s="27"/>
      <c r="C222" s="10"/>
      <c r="D222" s="10"/>
      <c r="E222" s="10"/>
      <c r="F222" s="10"/>
      <c r="G222" s="10"/>
      <c r="H222" s="27">
        <f t="shared" si="16"/>
        <v>0</v>
      </c>
      <c r="I222" s="11">
        <f t="shared" si="17"/>
        <v>0</v>
      </c>
      <c r="J222" s="13">
        <f t="shared" si="18"/>
        <v>0</v>
      </c>
      <c r="K222" s="27">
        <f t="shared" si="19"/>
        <v>0</v>
      </c>
      <c r="L222" s="27">
        <f t="shared" si="20"/>
        <v>0</v>
      </c>
      <c r="M222" s="27">
        <f>IF(OR(IFERROR(VLOOKUP(F222,DMM!$D$5:$J$1001,IF('Expiring CAC'!$B$4=DMM!$E$3,2,IF('Expiring CAC'!$B$4=DMM!$G$3,4,IF('Expiring CAC'!$B$4=DMM!$I$3,6,0))),0),0)="SATISFACTORY",IFERROR(VLOOKUP(F222,DMM!$D$5:$J$1001,IF('Expiring CAC'!$B$4=DMM!$E$3,2,IF('Expiring CAC'!$B$4=DMM!$G$3,4,IF('Expiring CAC'!$B$4=DMM!$I$3,6,0))),0),0)="UNEXCUSED_ABSENCE"),"",IFERROR(VLOOKUP(F222,DMM!$D$5:$J$1001,IF('Expiring CAC'!$B$4=DMM!$E$3,2,IF('Expiring CAC'!$B$4=DMM!$G$3,4,IF('Expiring CAC'!$B$4=DMM!$I$3,6,0))),0),0))</f>
        <v>0</v>
      </c>
    </row>
    <row r="223" spans="1:13" ht="13.5" thickBot="1">
      <c r="A223" s="27" t="str">
        <f>IF(G223="","Null",IF(OR(COUNTIF(CACReader!$H$4:$H$989,F223)&gt;0,B223=1),IF(M223="ADT","Present Orders",IF(M223&gt;0,IF(M223="","Present Drilling","Error: "&amp;M223),"Present Drilling")),IF(B223="f","Present Field",IF(OR(B223="e",M223="RIDT",M223="NS_60",M223="NS_OTHER",M223="NS_MOBILIZED",M223="EX_MARRIAGE",M223="EX_OTHER",M223="EX_EMERGENCY"),"Exc Absent",IF(M223&gt;0,IF(M223="","Absent","Orders"),"Absent")))))</f>
        <v>Null</v>
      </c>
      <c r="B223" s="27"/>
      <c r="C223" s="10"/>
      <c r="D223" s="10"/>
      <c r="E223" s="10"/>
      <c r="F223" s="10"/>
      <c r="G223" s="10"/>
      <c r="H223" s="27">
        <f t="shared" si="16"/>
        <v>0</v>
      </c>
      <c r="I223" s="11">
        <f t="shared" si="17"/>
        <v>0</v>
      </c>
      <c r="J223" s="13">
        <f t="shared" si="18"/>
        <v>0</v>
      </c>
      <c r="K223" s="27">
        <f t="shared" si="19"/>
        <v>0</v>
      </c>
      <c r="L223" s="27">
        <f t="shared" si="20"/>
        <v>0</v>
      </c>
      <c r="M223" s="27">
        <f>IF(OR(IFERROR(VLOOKUP(F223,DMM!$D$5:$J$1001,IF('Expiring CAC'!$B$4=DMM!$E$3,2,IF('Expiring CAC'!$B$4=DMM!$G$3,4,IF('Expiring CAC'!$B$4=DMM!$I$3,6,0))),0),0)="SATISFACTORY",IFERROR(VLOOKUP(F223,DMM!$D$5:$J$1001,IF('Expiring CAC'!$B$4=DMM!$E$3,2,IF('Expiring CAC'!$B$4=DMM!$G$3,4,IF('Expiring CAC'!$B$4=DMM!$I$3,6,0))),0),0)="UNEXCUSED_ABSENCE"),"",IFERROR(VLOOKUP(F223,DMM!$D$5:$J$1001,IF('Expiring CAC'!$B$4=DMM!$E$3,2,IF('Expiring CAC'!$B$4=DMM!$G$3,4,IF('Expiring CAC'!$B$4=DMM!$I$3,6,0))),0),0))</f>
        <v>0</v>
      </c>
    </row>
    <row r="224" spans="1:13" ht="13.5" thickBot="1">
      <c r="A224" s="27" t="str">
        <f>IF(G224="","Null",IF(OR(COUNTIF(CACReader!$H$4:$H$989,F224)&gt;0,B224=1),IF(M224="ADT","Present Orders",IF(M224&gt;0,IF(M224="","Present Drilling","Error: "&amp;M224),"Present Drilling")),IF(B224="f","Present Field",IF(OR(B224="e",M224="RIDT",M224="NS_60",M224="NS_OTHER",M224="NS_MOBILIZED",M224="EX_MARRIAGE",M224="EX_OTHER",M224="EX_EMERGENCY"),"Exc Absent",IF(M224&gt;0,IF(M224="","Absent","Orders"),"Absent")))))</f>
        <v>Null</v>
      </c>
      <c r="B224" s="27"/>
      <c r="C224" s="10"/>
      <c r="D224" s="10"/>
      <c r="E224" s="10"/>
      <c r="F224" s="10"/>
      <c r="G224" s="10"/>
      <c r="H224" s="27">
        <f t="shared" si="16"/>
        <v>0</v>
      </c>
      <c r="I224" s="11">
        <f t="shared" si="17"/>
        <v>0</v>
      </c>
      <c r="J224" s="13">
        <f t="shared" si="18"/>
        <v>0</v>
      </c>
      <c r="K224" s="27">
        <f t="shared" si="19"/>
        <v>0</v>
      </c>
      <c r="L224" s="27">
        <f t="shared" si="20"/>
        <v>0</v>
      </c>
      <c r="M224" s="27">
        <f>IF(OR(IFERROR(VLOOKUP(F224,DMM!$D$5:$J$1001,IF('Expiring CAC'!$B$4=DMM!$E$3,2,IF('Expiring CAC'!$B$4=DMM!$G$3,4,IF('Expiring CAC'!$B$4=DMM!$I$3,6,0))),0),0)="SATISFACTORY",IFERROR(VLOOKUP(F224,DMM!$D$5:$J$1001,IF('Expiring CAC'!$B$4=DMM!$E$3,2,IF('Expiring CAC'!$B$4=DMM!$G$3,4,IF('Expiring CAC'!$B$4=DMM!$I$3,6,0))),0),0)="UNEXCUSED_ABSENCE"),"",IFERROR(VLOOKUP(F224,DMM!$D$5:$J$1001,IF('Expiring CAC'!$B$4=DMM!$E$3,2,IF('Expiring CAC'!$B$4=DMM!$G$3,4,IF('Expiring CAC'!$B$4=DMM!$I$3,6,0))),0),0))</f>
        <v>0</v>
      </c>
    </row>
    <row r="225" spans="1:13" ht="13.5" thickBot="1">
      <c r="A225" s="27" t="str">
        <f>IF(G225="","Null",IF(OR(COUNTIF(CACReader!$H$4:$H$989,F225)&gt;0,B225=1),IF(M225="ADT","Present Orders",IF(M225&gt;0,IF(M225="","Present Drilling","Error: "&amp;M225),"Present Drilling")),IF(B225="f","Present Field",IF(OR(B225="e",M225="RIDT",M225="NS_60",M225="NS_OTHER",M225="NS_MOBILIZED",M225="EX_MARRIAGE",M225="EX_OTHER",M225="EX_EMERGENCY"),"Exc Absent",IF(M225&gt;0,IF(M225="","Absent","Orders"),"Absent")))))</f>
        <v>Null</v>
      </c>
      <c r="B225" s="27"/>
      <c r="C225" s="10"/>
      <c r="D225" s="10"/>
      <c r="E225" s="10"/>
      <c r="F225" s="10"/>
      <c r="G225" s="10"/>
      <c r="H225" s="27">
        <f t="shared" si="16"/>
        <v>0</v>
      </c>
      <c r="I225" s="11">
        <f t="shared" si="17"/>
        <v>0</v>
      </c>
      <c r="J225" s="13">
        <f t="shared" si="18"/>
        <v>0</v>
      </c>
      <c r="K225" s="27">
        <f t="shared" si="19"/>
        <v>0</v>
      </c>
      <c r="L225" s="27">
        <f t="shared" si="20"/>
        <v>0</v>
      </c>
      <c r="M225" s="27">
        <f>IF(OR(IFERROR(VLOOKUP(F225,DMM!$D$5:$J$1001,IF('Expiring CAC'!$B$4=DMM!$E$3,2,IF('Expiring CAC'!$B$4=DMM!$G$3,4,IF('Expiring CAC'!$B$4=DMM!$I$3,6,0))),0),0)="SATISFACTORY",IFERROR(VLOOKUP(F225,DMM!$D$5:$J$1001,IF('Expiring CAC'!$B$4=DMM!$E$3,2,IF('Expiring CAC'!$B$4=DMM!$G$3,4,IF('Expiring CAC'!$B$4=DMM!$I$3,6,0))),0),0)="UNEXCUSED_ABSENCE"),"",IFERROR(VLOOKUP(F225,DMM!$D$5:$J$1001,IF('Expiring CAC'!$B$4=DMM!$E$3,2,IF('Expiring CAC'!$B$4=DMM!$G$3,4,IF('Expiring CAC'!$B$4=DMM!$I$3,6,0))),0),0))</f>
        <v>0</v>
      </c>
    </row>
    <row r="226" spans="1:13" ht="13.5" thickBot="1">
      <c r="A226" s="27" t="str">
        <f>IF(G226="","Null",IF(OR(COUNTIF(CACReader!$H$4:$H$989,F226)&gt;0,B226=1),IF(M226="ADT","Present Orders",IF(M226&gt;0,IF(M226="","Present Drilling","Error: "&amp;M226),"Present Drilling")),IF(B226="f","Present Field",IF(OR(B226="e",M226="RIDT",M226="NS_60",M226="NS_OTHER",M226="NS_MOBILIZED",M226="EX_MARRIAGE",M226="EX_OTHER",M226="EX_EMERGENCY"),"Exc Absent",IF(M226&gt;0,IF(M226="","Absent","Orders"),"Absent")))))</f>
        <v>Null</v>
      </c>
      <c r="B226" s="27"/>
      <c r="C226" s="10"/>
      <c r="D226" s="10"/>
      <c r="E226" s="10"/>
      <c r="F226" s="10"/>
      <c r="G226" s="10"/>
      <c r="H226" s="27">
        <f t="shared" si="16"/>
        <v>0</v>
      </c>
      <c r="I226" s="11">
        <f t="shared" si="17"/>
        <v>0</v>
      </c>
      <c r="J226" s="13">
        <f t="shared" si="18"/>
        <v>0</v>
      </c>
      <c r="K226" s="27">
        <f t="shared" si="19"/>
        <v>0</v>
      </c>
      <c r="L226" s="27">
        <f t="shared" si="20"/>
        <v>0</v>
      </c>
      <c r="M226" s="27">
        <f>IF(OR(IFERROR(VLOOKUP(F226,DMM!$D$5:$J$1001,IF('Expiring CAC'!$B$4=DMM!$E$3,2,IF('Expiring CAC'!$B$4=DMM!$G$3,4,IF('Expiring CAC'!$B$4=DMM!$I$3,6,0))),0),0)="SATISFACTORY",IFERROR(VLOOKUP(F226,DMM!$D$5:$J$1001,IF('Expiring CAC'!$B$4=DMM!$E$3,2,IF('Expiring CAC'!$B$4=DMM!$G$3,4,IF('Expiring CAC'!$B$4=DMM!$I$3,6,0))),0),0)="UNEXCUSED_ABSENCE"),"",IFERROR(VLOOKUP(F226,DMM!$D$5:$J$1001,IF('Expiring CAC'!$B$4=DMM!$E$3,2,IF('Expiring CAC'!$B$4=DMM!$G$3,4,IF('Expiring CAC'!$B$4=DMM!$I$3,6,0))),0),0))</f>
        <v>0</v>
      </c>
    </row>
    <row r="227" spans="1:13" ht="13.5" thickBot="1">
      <c r="A227" s="27" t="str">
        <f>IF(G227="","Null",IF(OR(COUNTIF(CACReader!$H$4:$H$989,F227)&gt;0,B227=1),IF(M227="ADT","Present Orders",IF(M227&gt;0,IF(M227="","Present Drilling","Error: "&amp;M227),"Present Drilling")),IF(B227="f","Present Field",IF(OR(B227="e",M227="RIDT",M227="NS_60",M227="NS_OTHER",M227="NS_MOBILIZED",M227="EX_MARRIAGE",M227="EX_OTHER",M227="EX_EMERGENCY"),"Exc Absent",IF(M227&gt;0,IF(M227="","Absent","Orders"),"Absent")))))</f>
        <v>Null</v>
      </c>
      <c r="B227" s="27"/>
      <c r="C227" s="10"/>
      <c r="D227" s="10"/>
      <c r="E227" s="10"/>
      <c r="F227" s="10"/>
      <c r="G227" s="10"/>
      <c r="H227" s="27">
        <f t="shared" si="16"/>
        <v>0</v>
      </c>
      <c r="I227" s="11">
        <f t="shared" si="17"/>
        <v>0</v>
      </c>
      <c r="J227" s="13">
        <f t="shared" si="18"/>
        <v>0</v>
      </c>
      <c r="K227" s="27">
        <f t="shared" si="19"/>
        <v>0</v>
      </c>
      <c r="L227" s="27">
        <f t="shared" si="20"/>
        <v>0</v>
      </c>
      <c r="M227" s="27">
        <f>IF(OR(IFERROR(VLOOKUP(F227,DMM!$D$5:$J$1001,IF('Expiring CAC'!$B$4=DMM!$E$3,2,IF('Expiring CAC'!$B$4=DMM!$G$3,4,IF('Expiring CAC'!$B$4=DMM!$I$3,6,0))),0),0)="SATISFACTORY",IFERROR(VLOOKUP(F227,DMM!$D$5:$J$1001,IF('Expiring CAC'!$B$4=DMM!$E$3,2,IF('Expiring CAC'!$B$4=DMM!$G$3,4,IF('Expiring CAC'!$B$4=DMM!$I$3,6,0))),0),0)="UNEXCUSED_ABSENCE"),"",IFERROR(VLOOKUP(F227,DMM!$D$5:$J$1001,IF('Expiring CAC'!$B$4=DMM!$E$3,2,IF('Expiring CAC'!$B$4=DMM!$G$3,4,IF('Expiring CAC'!$B$4=DMM!$I$3,6,0))),0),0))</f>
        <v>0</v>
      </c>
    </row>
    <row r="228" spans="1:13" ht="13.5" thickBot="1">
      <c r="A228" s="27" t="str">
        <f>IF(G228="","Null",IF(OR(COUNTIF(CACReader!$H$4:$H$989,F228)&gt;0,B228=1),IF(M228="ADT","Present Orders",IF(M228&gt;0,IF(M228="","Present Drilling","Error: "&amp;M228),"Present Drilling")),IF(B228="f","Present Field",IF(OR(B228="e",M228="RIDT",M228="NS_60",M228="NS_OTHER",M228="NS_MOBILIZED",M228="EX_MARRIAGE",M228="EX_OTHER",M228="EX_EMERGENCY"),"Exc Absent",IF(M228&gt;0,IF(M228="","Absent","Orders"),"Absent")))))</f>
        <v>Null</v>
      </c>
      <c r="B228" s="27"/>
      <c r="C228" s="10"/>
      <c r="D228" s="10"/>
      <c r="E228" s="10"/>
      <c r="F228" s="10"/>
      <c r="G228" s="10"/>
      <c r="H228" s="27">
        <f t="shared" si="16"/>
        <v>0</v>
      </c>
      <c r="I228" s="11">
        <f t="shared" si="17"/>
        <v>0</v>
      </c>
      <c r="J228" s="13">
        <f t="shared" si="18"/>
        <v>0</v>
      </c>
      <c r="K228" s="27">
        <f t="shared" si="19"/>
        <v>0</v>
      </c>
      <c r="L228" s="27">
        <f t="shared" si="20"/>
        <v>0</v>
      </c>
      <c r="M228" s="27">
        <f>IF(OR(IFERROR(VLOOKUP(F228,DMM!$D$5:$J$1001,IF('Expiring CAC'!$B$4=DMM!$E$3,2,IF('Expiring CAC'!$B$4=DMM!$G$3,4,IF('Expiring CAC'!$B$4=DMM!$I$3,6,0))),0),0)="SATISFACTORY",IFERROR(VLOOKUP(F228,DMM!$D$5:$J$1001,IF('Expiring CAC'!$B$4=DMM!$E$3,2,IF('Expiring CAC'!$B$4=DMM!$G$3,4,IF('Expiring CAC'!$B$4=DMM!$I$3,6,0))),0),0)="UNEXCUSED_ABSENCE"),"",IFERROR(VLOOKUP(F228,DMM!$D$5:$J$1001,IF('Expiring CAC'!$B$4=DMM!$E$3,2,IF('Expiring CAC'!$B$4=DMM!$G$3,4,IF('Expiring CAC'!$B$4=DMM!$I$3,6,0))),0),0))</f>
        <v>0</v>
      </c>
    </row>
    <row r="229" spans="1:13" ht="13.5" thickBot="1">
      <c r="A229" s="27" t="str">
        <f>IF(G229="","Null",IF(OR(COUNTIF(CACReader!$H$4:$H$989,F229)&gt;0,B229=1),IF(M229="ADT","Present Orders",IF(M229&gt;0,IF(M229="","Present Drilling","Error: "&amp;M229),"Present Drilling")),IF(B229="f","Present Field",IF(OR(B229="e",M229="RIDT",M229="NS_60",M229="NS_OTHER",M229="NS_MOBILIZED",M229="EX_MARRIAGE",M229="EX_OTHER",M229="EX_EMERGENCY"),"Exc Absent",IF(M229&gt;0,IF(M229="","Absent","Orders"),"Absent")))))</f>
        <v>Null</v>
      </c>
      <c r="B229" s="27"/>
      <c r="C229" s="10"/>
      <c r="D229" s="10"/>
      <c r="E229" s="10"/>
      <c r="F229" s="10"/>
      <c r="G229" s="10"/>
      <c r="H229" s="27">
        <f t="shared" si="16"/>
        <v>0</v>
      </c>
      <c r="I229" s="11">
        <f t="shared" si="17"/>
        <v>0</v>
      </c>
      <c r="J229" s="13">
        <f t="shared" si="18"/>
        <v>0</v>
      </c>
      <c r="K229" s="27">
        <f t="shared" si="19"/>
        <v>0</v>
      </c>
      <c r="L229" s="27">
        <f t="shared" si="20"/>
        <v>0</v>
      </c>
      <c r="M229" s="27">
        <f>IF(OR(IFERROR(VLOOKUP(F229,DMM!$D$5:$J$1001,IF('Expiring CAC'!$B$4=DMM!$E$3,2,IF('Expiring CAC'!$B$4=DMM!$G$3,4,IF('Expiring CAC'!$B$4=DMM!$I$3,6,0))),0),0)="SATISFACTORY",IFERROR(VLOOKUP(F229,DMM!$D$5:$J$1001,IF('Expiring CAC'!$B$4=DMM!$E$3,2,IF('Expiring CAC'!$B$4=DMM!$G$3,4,IF('Expiring CAC'!$B$4=DMM!$I$3,6,0))),0),0)="UNEXCUSED_ABSENCE"),"",IFERROR(VLOOKUP(F229,DMM!$D$5:$J$1001,IF('Expiring CAC'!$B$4=DMM!$E$3,2,IF('Expiring CAC'!$B$4=DMM!$G$3,4,IF('Expiring CAC'!$B$4=DMM!$I$3,6,0))),0),0))</f>
        <v>0</v>
      </c>
    </row>
    <row r="230" spans="1:13" ht="13.5" thickBot="1">
      <c r="A230" s="27" t="str">
        <f>IF(G230="","Null",IF(OR(COUNTIF(CACReader!$H$4:$H$989,F230)&gt;0,B230=1),IF(M230="ADT","Present Orders",IF(M230&gt;0,IF(M230="","Present Drilling","Error: "&amp;M230),"Present Drilling")),IF(B230="f","Present Field",IF(OR(B230="e",M230="RIDT",M230="NS_60",M230="NS_OTHER",M230="NS_MOBILIZED",M230="EX_MARRIAGE",M230="EX_OTHER",M230="EX_EMERGENCY"),"Exc Absent",IF(M230&gt;0,IF(M230="","Absent","Orders"),"Absent")))))</f>
        <v>Null</v>
      </c>
      <c r="B230" s="27"/>
      <c r="C230" s="10"/>
      <c r="D230" s="10"/>
      <c r="E230" s="10"/>
      <c r="F230" s="10"/>
      <c r="G230" s="10"/>
      <c r="H230" s="27">
        <f t="shared" si="16"/>
        <v>0</v>
      </c>
      <c r="I230" s="11">
        <f t="shared" si="17"/>
        <v>0</v>
      </c>
      <c r="J230" s="13">
        <f t="shared" si="18"/>
        <v>0</v>
      </c>
      <c r="K230" s="27">
        <f t="shared" si="19"/>
        <v>0</v>
      </c>
      <c r="L230" s="27">
        <f t="shared" si="20"/>
        <v>0</v>
      </c>
      <c r="M230" s="27">
        <f>IF(OR(IFERROR(VLOOKUP(F230,DMM!$D$5:$J$1001,IF('Expiring CAC'!$B$4=DMM!$E$3,2,IF('Expiring CAC'!$B$4=DMM!$G$3,4,IF('Expiring CAC'!$B$4=DMM!$I$3,6,0))),0),0)="SATISFACTORY",IFERROR(VLOOKUP(F230,DMM!$D$5:$J$1001,IF('Expiring CAC'!$B$4=DMM!$E$3,2,IF('Expiring CAC'!$B$4=DMM!$G$3,4,IF('Expiring CAC'!$B$4=DMM!$I$3,6,0))),0),0)="UNEXCUSED_ABSENCE"),"",IFERROR(VLOOKUP(F230,DMM!$D$5:$J$1001,IF('Expiring CAC'!$B$4=DMM!$E$3,2,IF('Expiring CAC'!$B$4=DMM!$G$3,4,IF('Expiring CAC'!$B$4=DMM!$I$3,6,0))),0),0))</f>
        <v>0</v>
      </c>
    </row>
    <row r="231" spans="1:13" ht="13.5" thickBot="1">
      <c r="A231" s="27" t="str">
        <f>IF(G231="","Null",IF(OR(COUNTIF(CACReader!$H$4:$H$989,F231)&gt;0,B231=1),IF(M231="ADT","Present Orders",IF(M231&gt;0,IF(M231="","Present Drilling","Error: "&amp;M231),"Present Drilling")),IF(B231="f","Present Field",IF(OR(B231="e",M231="RIDT",M231="NS_60",M231="NS_OTHER",M231="NS_MOBILIZED",M231="EX_MARRIAGE",M231="EX_OTHER",M231="EX_EMERGENCY"),"Exc Absent",IF(M231&gt;0,IF(M231="","Absent","Orders"),"Absent")))))</f>
        <v>Null</v>
      </c>
      <c r="B231" s="27"/>
      <c r="C231" s="10"/>
      <c r="D231" s="10"/>
      <c r="E231" s="10"/>
      <c r="F231" s="10"/>
      <c r="G231" s="10"/>
      <c r="H231" s="27">
        <f t="shared" si="16"/>
        <v>0</v>
      </c>
      <c r="I231" s="11">
        <f t="shared" si="17"/>
        <v>0</v>
      </c>
      <c r="J231" s="13">
        <f t="shared" si="18"/>
        <v>0</v>
      </c>
      <c r="K231" s="27">
        <f t="shared" si="19"/>
        <v>0</v>
      </c>
      <c r="L231" s="27">
        <f t="shared" si="20"/>
        <v>0</v>
      </c>
      <c r="M231" s="27">
        <f>IF(OR(IFERROR(VLOOKUP(F231,DMM!$D$5:$J$1001,IF('Expiring CAC'!$B$4=DMM!$E$3,2,IF('Expiring CAC'!$B$4=DMM!$G$3,4,IF('Expiring CAC'!$B$4=DMM!$I$3,6,0))),0),0)="SATISFACTORY",IFERROR(VLOOKUP(F231,DMM!$D$5:$J$1001,IF('Expiring CAC'!$B$4=DMM!$E$3,2,IF('Expiring CAC'!$B$4=DMM!$G$3,4,IF('Expiring CAC'!$B$4=DMM!$I$3,6,0))),0),0)="UNEXCUSED_ABSENCE"),"",IFERROR(VLOOKUP(F231,DMM!$D$5:$J$1001,IF('Expiring CAC'!$B$4=DMM!$E$3,2,IF('Expiring CAC'!$B$4=DMM!$G$3,4,IF('Expiring CAC'!$B$4=DMM!$I$3,6,0))),0),0))</f>
        <v>0</v>
      </c>
    </row>
    <row r="232" spans="1:13" ht="13.5" thickBot="1">
      <c r="A232" s="27" t="str">
        <f>IF(G232="","Null",IF(OR(COUNTIF(CACReader!$H$4:$H$989,F232)&gt;0,B232=1),IF(M232="ADT","Present Orders",IF(M232&gt;0,IF(M232="","Present Drilling","Error: "&amp;M232),"Present Drilling")),IF(B232="f","Present Field",IF(OR(B232="e",M232="RIDT",M232="NS_60",M232="NS_OTHER",M232="NS_MOBILIZED",M232="EX_MARRIAGE",M232="EX_OTHER",M232="EX_EMERGENCY"),"Exc Absent",IF(M232&gt;0,IF(M232="","Absent","Orders"),"Absent")))))</f>
        <v>Null</v>
      </c>
      <c r="B232" s="27"/>
      <c r="C232" s="10"/>
      <c r="D232" s="10"/>
      <c r="E232" s="10"/>
      <c r="F232" s="10"/>
      <c r="G232" s="10"/>
      <c r="H232" s="27">
        <f t="shared" si="16"/>
        <v>0</v>
      </c>
      <c r="I232" s="11">
        <f t="shared" si="17"/>
        <v>0</v>
      </c>
      <c r="J232" s="13">
        <f t="shared" si="18"/>
        <v>0</v>
      </c>
      <c r="K232" s="27">
        <f t="shared" si="19"/>
        <v>0</v>
      </c>
      <c r="L232" s="27">
        <f t="shared" si="20"/>
        <v>0</v>
      </c>
      <c r="M232" s="27">
        <f>IF(OR(IFERROR(VLOOKUP(F232,DMM!$D$5:$J$1001,IF('Expiring CAC'!$B$4=DMM!$E$3,2,IF('Expiring CAC'!$B$4=DMM!$G$3,4,IF('Expiring CAC'!$B$4=DMM!$I$3,6,0))),0),0)="SATISFACTORY",IFERROR(VLOOKUP(F232,DMM!$D$5:$J$1001,IF('Expiring CAC'!$B$4=DMM!$E$3,2,IF('Expiring CAC'!$B$4=DMM!$G$3,4,IF('Expiring CAC'!$B$4=DMM!$I$3,6,0))),0),0)="UNEXCUSED_ABSENCE"),"",IFERROR(VLOOKUP(F232,DMM!$D$5:$J$1001,IF('Expiring CAC'!$B$4=DMM!$E$3,2,IF('Expiring CAC'!$B$4=DMM!$G$3,4,IF('Expiring CAC'!$B$4=DMM!$I$3,6,0))),0),0))</f>
        <v>0</v>
      </c>
    </row>
    <row r="233" spans="1:13" ht="13.5" thickBot="1">
      <c r="A233" s="27" t="str">
        <f>IF(G233="","Null",IF(OR(COUNTIF(CACReader!$H$4:$H$989,F233)&gt;0,B233=1),IF(M233="ADT","Present Orders",IF(M233&gt;0,IF(M233="","Present Drilling","Error: "&amp;M233),"Present Drilling")),IF(B233="f","Present Field",IF(OR(B233="e",M233="RIDT",M233="NS_60",M233="NS_OTHER",M233="NS_MOBILIZED",M233="EX_MARRIAGE",M233="EX_OTHER",M233="EX_EMERGENCY"),"Exc Absent",IF(M233&gt;0,IF(M233="","Absent","Orders"),"Absent")))))</f>
        <v>Null</v>
      </c>
      <c r="B233" s="27"/>
      <c r="C233" s="10"/>
      <c r="D233" s="10"/>
      <c r="E233" s="10"/>
      <c r="F233" s="10"/>
      <c r="G233" s="10"/>
      <c r="H233" s="27">
        <f t="shared" si="16"/>
        <v>0</v>
      </c>
      <c r="I233" s="11">
        <f t="shared" si="17"/>
        <v>0</v>
      </c>
      <c r="J233" s="13">
        <f t="shared" si="18"/>
        <v>0</v>
      </c>
      <c r="K233" s="27">
        <f t="shared" si="19"/>
        <v>0</v>
      </c>
      <c r="L233" s="27">
        <f t="shared" si="20"/>
        <v>0</v>
      </c>
      <c r="M233" s="27">
        <f>IF(OR(IFERROR(VLOOKUP(F233,DMM!$D$5:$J$1001,IF('Expiring CAC'!$B$4=DMM!$E$3,2,IF('Expiring CAC'!$B$4=DMM!$G$3,4,IF('Expiring CAC'!$B$4=DMM!$I$3,6,0))),0),0)="SATISFACTORY",IFERROR(VLOOKUP(F233,DMM!$D$5:$J$1001,IF('Expiring CAC'!$B$4=DMM!$E$3,2,IF('Expiring CAC'!$B$4=DMM!$G$3,4,IF('Expiring CAC'!$B$4=DMM!$I$3,6,0))),0),0)="UNEXCUSED_ABSENCE"),"",IFERROR(VLOOKUP(F233,DMM!$D$5:$J$1001,IF('Expiring CAC'!$B$4=DMM!$E$3,2,IF('Expiring CAC'!$B$4=DMM!$G$3,4,IF('Expiring CAC'!$B$4=DMM!$I$3,6,0))),0),0))</f>
        <v>0</v>
      </c>
    </row>
    <row r="234" spans="1:13" ht="13.5" thickBot="1">
      <c r="A234" s="27" t="str">
        <f>IF(G234="","Null",IF(OR(COUNTIF(CACReader!$H$4:$H$989,F234)&gt;0,B234=1),IF(M234="ADT","Present Orders",IF(M234&gt;0,IF(M234="","Present Drilling","Error: "&amp;M234),"Present Drilling")),IF(B234="f","Present Field",IF(OR(B234="e",M234="RIDT",M234="NS_60",M234="NS_OTHER",M234="NS_MOBILIZED",M234="EX_MARRIAGE",M234="EX_OTHER",M234="EX_EMERGENCY"),"Exc Absent",IF(M234&gt;0,IF(M234="","Absent","Orders"),"Absent")))))</f>
        <v>Null</v>
      </c>
      <c r="B234" s="27"/>
      <c r="C234" s="10"/>
      <c r="D234" s="10"/>
      <c r="E234" s="10"/>
      <c r="F234" s="10"/>
      <c r="G234" s="10"/>
      <c r="H234" s="27">
        <f t="shared" si="16"/>
        <v>0</v>
      </c>
      <c r="I234" s="11">
        <f t="shared" si="17"/>
        <v>0</v>
      </c>
      <c r="J234" s="13">
        <f t="shared" si="18"/>
        <v>0</v>
      </c>
      <c r="K234" s="27">
        <f t="shared" si="19"/>
        <v>0</v>
      </c>
      <c r="L234" s="27">
        <f t="shared" si="20"/>
        <v>0</v>
      </c>
      <c r="M234" s="27">
        <f>IF(OR(IFERROR(VLOOKUP(F234,DMM!$D$5:$J$1001,IF('Expiring CAC'!$B$4=DMM!$E$3,2,IF('Expiring CAC'!$B$4=DMM!$G$3,4,IF('Expiring CAC'!$B$4=DMM!$I$3,6,0))),0),0)="SATISFACTORY",IFERROR(VLOOKUP(F234,DMM!$D$5:$J$1001,IF('Expiring CAC'!$B$4=DMM!$E$3,2,IF('Expiring CAC'!$B$4=DMM!$G$3,4,IF('Expiring CAC'!$B$4=DMM!$I$3,6,0))),0),0)="UNEXCUSED_ABSENCE"),"",IFERROR(VLOOKUP(F234,DMM!$D$5:$J$1001,IF('Expiring CAC'!$B$4=DMM!$E$3,2,IF('Expiring CAC'!$B$4=DMM!$G$3,4,IF('Expiring CAC'!$B$4=DMM!$I$3,6,0))),0),0))</f>
        <v>0</v>
      </c>
    </row>
    <row r="235" spans="1:13" ht="13.5" thickBot="1">
      <c r="A235" s="27" t="str">
        <f>IF(G235="","Null",IF(OR(COUNTIF(CACReader!$H$4:$H$989,F235)&gt;0,B235=1),IF(M235="ADT","Present Orders",IF(M235&gt;0,IF(M235="","Present Drilling","Error: "&amp;M235),"Present Drilling")),IF(B235="f","Present Field",IF(OR(B235="e",M235="RIDT",M235="NS_60",M235="NS_OTHER",M235="NS_MOBILIZED",M235="EX_MARRIAGE",M235="EX_OTHER",M235="EX_EMERGENCY"),"Exc Absent",IF(M235&gt;0,IF(M235="","Absent","Orders"),"Absent")))))</f>
        <v>Null</v>
      </c>
      <c r="B235" s="27"/>
      <c r="C235" s="10"/>
      <c r="D235" s="10"/>
      <c r="E235" s="10"/>
      <c r="F235" s="10"/>
      <c r="G235" s="10"/>
      <c r="H235" s="27">
        <f t="shared" si="16"/>
        <v>0</v>
      </c>
      <c r="I235" s="11">
        <f t="shared" si="17"/>
        <v>0</v>
      </c>
      <c r="J235" s="13">
        <f t="shared" si="18"/>
        <v>0</v>
      </c>
      <c r="K235" s="27">
        <f t="shared" si="19"/>
        <v>0</v>
      </c>
      <c r="L235" s="27">
        <f t="shared" si="20"/>
        <v>0</v>
      </c>
      <c r="M235" s="27">
        <f>IF(OR(IFERROR(VLOOKUP(F235,DMM!$D$5:$J$1001,IF('Expiring CAC'!$B$4=DMM!$E$3,2,IF('Expiring CAC'!$B$4=DMM!$G$3,4,IF('Expiring CAC'!$B$4=DMM!$I$3,6,0))),0),0)="SATISFACTORY",IFERROR(VLOOKUP(F235,DMM!$D$5:$J$1001,IF('Expiring CAC'!$B$4=DMM!$E$3,2,IF('Expiring CAC'!$B$4=DMM!$G$3,4,IF('Expiring CAC'!$B$4=DMM!$I$3,6,0))),0),0)="UNEXCUSED_ABSENCE"),"",IFERROR(VLOOKUP(F235,DMM!$D$5:$J$1001,IF('Expiring CAC'!$B$4=DMM!$E$3,2,IF('Expiring CAC'!$B$4=DMM!$G$3,4,IF('Expiring CAC'!$B$4=DMM!$I$3,6,0))),0),0))</f>
        <v>0</v>
      </c>
    </row>
    <row r="236" spans="1:13" ht="13.5" thickBot="1">
      <c r="A236" s="27" t="str">
        <f>IF(G236="","Null",IF(OR(COUNTIF(CACReader!$H$4:$H$989,F236)&gt;0,B236=1),IF(M236="ADT","Present Orders",IF(M236&gt;0,IF(M236="","Present Drilling","Error: "&amp;M236),"Present Drilling")),IF(B236="f","Present Field",IF(OR(B236="e",M236="RIDT",M236="NS_60",M236="NS_OTHER",M236="NS_MOBILIZED",M236="EX_MARRIAGE",M236="EX_OTHER",M236="EX_EMERGENCY"),"Exc Absent",IF(M236&gt;0,IF(M236="","Absent","Orders"),"Absent")))))</f>
        <v>Null</v>
      </c>
      <c r="B236" s="27"/>
      <c r="C236" s="10"/>
      <c r="D236" s="10"/>
      <c r="E236" s="10"/>
      <c r="F236" s="10"/>
      <c r="G236" s="10"/>
      <c r="H236" s="27">
        <f t="shared" si="16"/>
        <v>0</v>
      </c>
      <c r="I236" s="11">
        <f t="shared" si="17"/>
        <v>0</v>
      </c>
      <c r="J236" s="13">
        <f t="shared" si="18"/>
        <v>0</v>
      </c>
      <c r="K236" s="27">
        <f t="shared" si="19"/>
        <v>0</v>
      </c>
      <c r="L236" s="27">
        <f t="shared" si="20"/>
        <v>0</v>
      </c>
      <c r="M236" s="27">
        <f>IF(OR(IFERROR(VLOOKUP(F236,DMM!$D$5:$J$1001,IF('Expiring CAC'!$B$4=DMM!$E$3,2,IF('Expiring CAC'!$B$4=DMM!$G$3,4,IF('Expiring CAC'!$B$4=DMM!$I$3,6,0))),0),0)="SATISFACTORY",IFERROR(VLOOKUP(F236,DMM!$D$5:$J$1001,IF('Expiring CAC'!$B$4=DMM!$E$3,2,IF('Expiring CAC'!$B$4=DMM!$G$3,4,IF('Expiring CAC'!$B$4=DMM!$I$3,6,0))),0),0)="UNEXCUSED_ABSENCE"),"",IFERROR(VLOOKUP(F236,DMM!$D$5:$J$1001,IF('Expiring CAC'!$B$4=DMM!$E$3,2,IF('Expiring CAC'!$B$4=DMM!$G$3,4,IF('Expiring CAC'!$B$4=DMM!$I$3,6,0))),0),0))</f>
        <v>0</v>
      </c>
    </row>
    <row r="237" spans="1:13" ht="13.5" thickBot="1">
      <c r="A237" s="27" t="str">
        <f>IF(G237="","Null",IF(OR(COUNTIF(CACReader!$H$4:$H$989,F237)&gt;0,B237=1),IF(M237="ADT","Present Orders",IF(M237&gt;0,IF(M237="","Present Drilling","Error: "&amp;M237),"Present Drilling")),IF(B237="f","Present Field",IF(OR(B237="e",M237="RIDT",M237="NS_60",M237="NS_OTHER",M237="NS_MOBILIZED",M237="EX_MARRIAGE",M237="EX_OTHER",M237="EX_EMERGENCY"),"Exc Absent",IF(M237&gt;0,IF(M237="","Absent","Orders"),"Absent")))))</f>
        <v>Null</v>
      </c>
      <c r="B237" s="27"/>
      <c r="C237" s="10"/>
      <c r="D237" s="10"/>
      <c r="E237" s="10"/>
      <c r="F237" s="10"/>
      <c r="G237" s="10"/>
      <c r="H237" s="27">
        <f t="shared" si="16"/>
        <v>0</v>
      </c>
      <c r="I237" s="11">
        <f t="shared" si="17"/>
        <v>0</v>
      </c>
      <c r="J237" s="13">
        <f t="shared" si="18"/>
        <v>0</v>
      </c>
      <c r="K237" s="27">
        <f t="shared" si="19"/>
        <v>0</v>
      </c>
      <c r="L237" s="27">
        <f t="shared" si="20"/>
        <v>0</v>
      </c>
      <c r="M237" s="27">
        <f>IF(OR(IFERROR(VLOOKUP(F237,DMM!$D$5:$J$1001,IF('Expiring CAC'!$B$4=DMM!$E$3,2,IF('Expiring CAC'!$B$4=DMM!$G$3,4,IF('Expiring CAC'!$B$4=DMM!$I$3,6,0))),0),0)="SATISFACTORY",IFERROR(VLOOKUP(F237,DMM!$D$5:$J$1001,IF('Expiring CAC'!$B$4=DMM!$E$3,2,IF('Expiring CAC'!$B$4=DMM!$G$3,4,IF('Expiring CAC'!$B$4=DMM!$I$3,6,0))),0),0)="UNEXCUSED_ABSENCE"),"",IFERROR(VLOOKUP(F237,DMM!$D$5:$J$1001,IF('Expiring CAC'!$B$4=DMM!$E$3,2,IF('Expiring CAC'!$B$4=DMM!$G$3,4,IF('Expiring CAC'!$B$4=DMM!$I$3,6,0))),0),0))</f>
        <v>0</v>
      </c>
    </row>
    <row r="238" spans="1:13" ht="13.5" thickBot="1">
      <c r="A238" s="27" t="str">
        <f>IF(G238="","Null",IF(OR(COUNTIF(CACReader!$H$4:$H$989,F238)&gt;0,B238=1),IF(M238="ADT","Present Orders",IF(M238&gt;0,IF(M238="","Present Drilling","Error: "&amp;M238),"Present Drilling")),IF(B238="f","Present Field",IF(OR(B238="e",M238="RIDT",M238="NS_60",M238="NS_OTHER",M238="NS_MOBILIZED",M238="EX_MARRIAGE",M238="EX_OTHER",M238="EX_EMERGENCY"),"Exc Absent",IF(M238&gt;0,IF(M238="","Absent","Orders"),"Absent")))))</f>
        <v>Null</v>
      </c>
      <c r="B238" s="27"/>
      <c r="C238" s="10"/>
      <c r="D238" s="10"/>
      <c r="E238" s="10"/>
      <c r="F238" s="10"/>
      <c r="G238" s="10"/>
      <c r="H238" s="27">
        <f t="shared" si="16"/>
        <v>0</v>
      </c>
      <c r="I238" s="11">
        <f t="shared" si="17"/>
        <v>0</v>
      </c>
      <c r="J238" s="13">
        <f t="shared" si="18"/>
        <v>0</v>
      </c>
      <c r="K238" s="27">
        <f t="shared" si="19"/>
        <v>0</v>
      </c>
      <c r="L238" s="27">
        <f t="shared" si="20"/>
        <v>0</v>
      </c>
      <c r="M238" s="27">
        <f>IF(OR(IFERROR(VLOOKUP(F238,DMM!$D$5:$J$1001,IF('Expiring CAC'!$B$4=DMM!$E$3,2,IF('Expiring CAC'!$B$4=DMM!$G$3,4,IF('Expiring CAC'!$B$4=DMM!$I$3,6,0))),0),0)="SATISFACTORY",IFERROR(VLOOKUP(F238,DMM!$D$5:$J$1001,IF('Expiring CAC'!$B$4=DMM!$E$3,2,IF('Expiring CAC'!$B$4=DMM!$G$3,4,IF('Expiring CAC'!$B$4=DMM!$I$3,6,0))),0),0)="UNEXCUSED_ABSENCE"),"",IFERROR(VLOOKUP(F238,DMM!$D$5:$J$1001,IF('Expiring CAC'!$B$4=DMM!$E$3,2,IF('Expiring CAC'!$B$4=DMM!$G$3,4,IF('Expiring CAC'!$B$4=DMM!$I$3,6,0))),0),0))</f>
        <v>0</v>
      </c>
    </row>
    <row r="239" spans="1:13" ht="13.5" thickBot="1">
      <c r="A239" s="27" t="str">
        <f>IF(G239="","Null",IF(OR(COUNTIF(CACReader!$H$4:$H$989,F239)&gt;0,B239=1),IF(M239="ADT","Present Orders",IF(M239&gt;0,IF(M239="","Present Drilling","Error: "&amp;M239),"Present Drilling")),IF(B239="f","Present Field",IF(OR(B239="e",M239="RIDT",M239="NS_60",M239="NS_OTHER",M239="NS_MOBILIZED",M239="EX_MARRIAGE",M239="EX_OTHER",M239="EX_EMERGENCY"),"Exc Absent",IF(M239&gt;0,IF(M239="","Absent","Orders"),"Absent")))))</f>
        <v>Null</v>
      </c>
      <c r="B239" s="27"/>
      <c r="C239" s="10"/>
      <c r="D239" s="10"/>
      <c r="E239" s="10"/>
      <c r="F239" s="10"/>
      <c r="G239" s="10"/>
      <c r="H239" s="27">
        <f t="shared" si="16"/>
        <v>0</v>
      </c>
      <c r="I239" s="11">
        <f t="shared" si="17"/>
        <v>0</v>
      </c>
      <c r="J239" s="13">
        <f t="shared" si="18"/>
        <v>0</v>
      </c>
      <c r="K239" s="27">
        <f t="shared" si="19"/>
        <v>0</v>
      </c>
      <c r="L239" s="27">
        <f t="shared" si="20"/>
        <v>0</v>
      </c>
      <c r="M239" s="27">
        <f>IF(OR(IFERROR(VLOOKUP(F239,DMM!$D$5:$J$1001,IF('Expiring CAC'!$B$4=DMM!$E$3,2,IF('Expiring CAC'!$B$4=DMM!$G$3,4,IF('Expiring CAC'!$B$4=DMM!$I$3,6,0))),0),0)="SATISFACTORY",IFERROR(VLOOKUP(F239,DMM!$D$5:$J$1001,IF('Expiring CAC'!$B$4=DMM!$E$3,2,IF('Expiring CAC'!$B$4=DMM!$G$3,4,IF('Expiring CAC'!$B$4=DMM!$I$3,6,0))),0),0)="UNEXCUSED_ABSENCE"),"",IFERROR(VLOOKUP(F239,DMM!$D$5:$J$1001,IF('Expiring CAC'!$B$4=DMM!$E$3,2,IF('Expiring CAC'!$B$4=DMM!$G$3,4,IF('Expiring CAC'!$B$4=DMM!$I$3,6,0))),0),0))</f>
        <v>0</v>
      </c>
    </row>
    <row r="240" spans="1:13" ht="13.5" thickBot="1">
      <c r="A240" s="27" t="str">
        <f>IF(G240="","Null",IF(OR(COUNTIF(CACReader!$H$4:$H$989,F240)&gt;0,B240=1),IF(M240="ADT","Present Orders",IF(M240&gt;0,IF(M240="","Present Drilling","Error: "&amp;M240),"Present Drilling")),IF(B240="f","Present Field",IF(OR(B240="e",M240="RIDT",M240="NS_60",M240="NS_OTHER",M240="NS_MOBILIZED",M240="EX_MARRIAGE",M240="EX_OTHER",M240="EX_EMERGENCY"),"Exc Absent",IF(M240&gt;0,IF(M240="","Absent","Orders"),"Absent")))))</f>
        <v>Null</v>
      </c>
      <c r="B240" s="27"/>
      <c r="C240" s="10"/>
      <c r="D240" s="10"/>
      <c r="E240" s="10"/>
      <c r="F240" s="10"/>
      <c r="G240" s="10"/>
      <c r="H240" s="27">
        <f t="shared" si="16"/>
        <v>0</v>
      </c>
      <c r="I240" s="11">
        <f t="shared" si="17"/>
        <v>0</v>
      </c>
      <c r="J240" s="13">
        <f t="shared" si="18"/>
        <v>0</v>
      </c>
      <c r="K240" s="27">
        <f t="shared" si="19"/>
        <v>0</v>
      </c>
      <c r="L240" s="27">
        <f t="shared" si="20"/>
        <v>0</v>
      </c>
      <c r="M240" s="27">
        <f>IF(OR(IFERROR(VLOOKUP(F240,DMM!$D$5:$J$1001,IF('Expiring CAC'!$B$4=DMM!$E$3,2,IF('Expiring CAC'!$B$4=DMM!$G$3,4,IF('Expiring CAC'!$B$4=DMM!$I$3,6,0))),0),0)="SATISFACTORY",IFERROR(VLOOKUP(F240,DMM!$D$5:$J$1001,IF('Expiring CAC'!$B$4=DMM!$E$3,2,IF('Expiring CAC'!$B$4=DMM!$G$3,4,IF('Expiring CAC'!$B$4=DMM!$I$3,6,0))),0),0)="UNEXCUSED_ABSENCE"),"",IFERROR(VLOOKUP(F240,DMM!$D$5:$J$1001,IF('Expiring CAC'!$B$4=DMM!$E$3,2,IF('Expiring CAC'!$B$4=DMM!$G$3,4,IF('Expiring CAC'!$B$4=DMM!$I$3,6,0))),0),0))</f>
        <v>0</v>
      </c>
    </row>
    <row r="241" spans="1:13" ht="13.5" thickBot="1">
      <c r="A241" s="27" t="str">
        <f>IF(G241="","Null",IF(OR(COUNTIF(CACReader!$H$4:$H$989,F241)&gt;0,B241=1),IF(M241="ADT","Present Orders",IF(M241&gt;0,IF(M241="","Present Drilling","Error: "&amp;M241),"Present Drilling")),IF(B241="f","Present Field",IF(OR(B241="e",M241="RIDT",M241="NS_60",M241="NS_OTHER",M241="NS_MOBILIZED",M241="EX_MARRIAGE",M241="EX_OTHER",M241="EX_EMERGENCY"),"Exc Absent",IF(M241&gt;0,IF(M241="","Absent","Orders"),"Absent")))))</f>
        <v>Null</v>
      </c>
      <c r="B241" s="27"/>
      <c r="C241" s="10"/>
      <c r="D241" s="10"/>
      <c r="E241" s="10"/>
      <c r="F241" s="10"/>
      <c r="G241" s="10"/>
      <c r="H241" s="27">
        <f t="shared" si="16"/>
        <v>0</v>
      </c>
      <c r="I241" s="11">
        <f t="shared" si="17"/>
        <v>0</v>
      </c>
      <c r="J241" s="13">
        <f t="shared" si="18"/>
        <v>0</v>
      </c>
      <c r="K241" s="27">
        <f t="shared" si="19"/>
        <v>0</v>
      </c>
      <c r="L241" s="27">
        <f t="shared" si="20"/>
        <v>0</v>
      </c>
      <c r="M241" s="27">
        <f>IF(OR(IFERROR(VLOOKUP(F241,DMM!$D$5:$J$1001,IF('Expiring CAC'!$B$4=DMM!$E$3,2,IF('Expiring CAC'!$B$4=DMM!$G$3,4,IF('Expiring CAC'!$B$4=DMM!$I$3,6,0))),0),0)="SATISFACTORY",IFERROR(VLOOKUP(F241,DMM!$D$5:$J$1001,IF('Expiring CAC'!$B$4=DMM!$E$3,2,IF('Expiring CAC'!$B$4=DMM!$G$3,4,IF('Expiring CAC'!$B$4=DMM!$I$3,6,0))),0),0)="UNEXCUSED_ABSENCE"),"",IFERROR(VLOOKUP(F241,DMM!$D$5:$J$1001,IF('Expiring CAC'!$B$4=DMM!$E$3,2,IF('Expiring CAC'!$B$4=DMM!$G$3,4,IF('Expiring CAC'!$B$4=DMM!$I$3,6,0))),0),0))</f>
        <v>0</v>
      </c>
    </row>
    <row r="242" spans="1:13" ht="13.5" thickBot="1">
      <c r="A242" s="27" t="str">
        <f>IF(G242="","Null",IF(OR(COUNTIF(CACReader!$H$4:$H$989,F242)&gt;0,B242=1),IF(M242="ADT","Present Orders",IF(M242&gt;0,IF(M242="","Present Drilling","Error: "&amp;M242),"Present Drilling")),IF(B242="f","Present Field",IF(OR(B242="e",M242="RIDT",M242="NS_60",M242="NS_OTHER",M242="NS_MOBILIZED",M242="EX_MARRIAGE",M242="EX_OTHER",M242="EX_EMERGENCY"),"Exc Absent",IF(M242&gt;0,IF(M242="","Absent","Orders"),"Absent")))))</f>
        <v>Null</v>
      </c>
      <c r="B242" s="27"/>
      <c r="C242" s="10"/>
      <c r="D242" s="10"/>
      <c r="E242" s="10"/>
      <c r="F242" s="10"/>
      <c r="G242" s="10"/>
      <c r="H242" s="27">
        <f t="shared" si="16"/>
        <v>0</v>
      </c>
      <c r="I242" s="11">
        <f t="shared" si="17"/>
        <v>0</v>
      </c>
      <c r="J242" s="13">
        <f t="shared" si="18"/>
        <v>0</v>
      </c>
      <c r="K242" s="27">
        <f t="shared" si="19"/>
        <v>0</v>
      </c>
      <c r="L242" s="27">
        <f t="shared" si="20"/>
        <v>0</v>
      </c>
      <c r="M242" s="27">
        <f>IF(OR(IFERROR(VLOOKUP(F242,DMM!$D$5:$J$1001,IF('Expiring CAC'!$B$4=DMM!$E$3,2,IF('Expiring CAC'!$B$4=DMM!$G$3,4,IF('Expiring CAC'!$B$4=DMM!$I$3,6,0))),0),0)="SATISFACTORY",IFERROR(VLOOKUP(F242,DMM!$D$5:$J$1001,IF('Expiring CAC'!$B$4=DMM!$E$3,2,IF('Expiring CAC'!$B$4=DMM!$G$3,4,IF('Expiring CAC'!$B$4=DMM!$I$3,6,0))),0),0)="UNEXCUSED_ABSENCE"),"",IFERROR(VLOOKUP(F242,DMM!$D$5:$J$1001,IF('Expiring CAC'!$B$4=DMM!$E$3,2,IF('Expiring CAC'!$B$4=DMM!$G$3,4,IF('Expiring CAC'!$B$4=DMM!$I$3,6,0))),0),0))</f>
        <v>0</v>
      </c>
    </row>
    <row r="243" spans="1:13" ht="13.5" thickBot="1">
      <c r="A243" s="27" t="str">
        <f>IF(G243="","Null",IF(OR(COUNTIF(CACReader!$H$4:$H$989,F243)&gt;0,B243=1),IF(M243="ADT","Present Orders",IF(M243&gt;0,IF(M243="","Present Drilling","Error: "&amp;M243),"Present Drilling")),IF(B243="f","Present Field",IF(OR(B243="e",M243="RIDT",M243="NS_60",M243="NS_OTHER",M243="NS_MOBILIZED",M243="EX_MARRIAGE",M243="EX_OTHER",M243="EX_EMERGENCY"),"Exc Absent",IF(M243&gt;0,IF(M243="","Absent","Orders"),"Absent")))))</f>
        <v>Null</v>
      </c>
      <c r="B243" s="27"/>
      <c r="C243" s="10"/>
      <c r="D243" s="10"/>
      <c r="E243" s="10"/>
      <c r="F243" s="10"/>
      <c r="G243" s="10"/>
      <c r="H243" s="27">
        <f t="shared" si="16"/>
        <v>0</v>
      </c>
      <c r="I243" s="11">
        <f t="shared" si="17"/>
        <v>0</v>
      </c>
      <c r="J243" s="13">
        <f t="shared" si="18"/>
        <v>0</v>
      </c>
      <c r="K243" s="27">
        <f t="shared" si="19"/>
        <v>0</v>
      </c>
      <c r="L243" s="27">
        <f t="shared" si="20"/>
        <v>0</v>
      </c>
      <c r="M243" s="27">
        <f>IF(OR(IFERROR(VLOOKUP(F243,DMM!$D$5:$J$1001,IF('Expiring CAC'!$B$4=DMM!$E$3,2,IF('Expiring CAC'!$B$4=DMM!$G$3,4,IF('Expiring CAC'!$B$4=DMM!$I$3,6,0))),0),0)="SATISFACTORY",IFERROR(VLOOKUP(F243,DMM!$D$5:$J$1001,IF('Expiring CAC'!$B$4=DMM!$E$3,2,IF('Expiring CAC'!$B$4=DMM!$G$3,4,IF('Expiring CAC'!$B$4=DMM!$I$3,6,0))),0),0)="UNEXCUSED_ABSENCE"),"",IFERROR(VLOOKUP(F243,DMM!$D$5:$J$1001,IF('Expiring CAC'!$B$4=DMM!$E$3,2,IF('Expiring CAC'!$B$4=DMM!$G$3,4,IF('Expiring CAC'!$B$4=DMM!$I$3,6,0))),0),0))</f>
        <v>0</v>
      </c>
    </row>
    <row r="244" spans="1:13" ht="13.5" thickBot="1">
      <c r="A244" s="27" t="str">
        <f>IF(G244="","Null",IF(OR(COUNTIF(CACReader!$H$4:$H$989,F244)&gt;0,B244=1),IF(M244="ADT","Present Orders",IF(M244&gt;0,IF(M244="","Present Drilling","Error: "&amp;M244),"Present Drilling")),IF(B244="f","Present Field",IF(OR(B244="e",M244="RIDT",M244="NS_60",M244="NS_OTHER",M244="NS_MOBILIZED",M244="EX_MARRIAGE",M244="EX_OTHER",M244="EX_EMERGENCY"),"Exc Absent",IF(M244&gt;0,IF(M244="","Absent","Orders"),"Absent")))))</f>
        <v>Null</v>
      </c>
      <c r="B244" s="27"/>
      <c r="C244" s="10"/>
      <c r="D244" s="10"/>
      <c r="E244" s="10"/>
      <c r="F244" s="10"/>
      <c r="G244" s="10"/>
      <c r="H244" s="27">
        <f t="shared" si="16"/>
        <v>0</v>
      </c>
      <c r="I244" s="11">
        <f t="shared" si="17"/>
        <v>0</v>
      </c>
      <c r="J244" s="13">
        <f t="shared" si="18"/>
        <v>0</v>
      </c>
      <c r="K244" s="27">
        <f t="shared" si="19"/>
        <v>0</v>
      </c>
      <c r="L244" s="27">
        <f t="shared" si="20"/>
        <v>0</v>
      </c>
      <c r="M244" s="27">
        <f>IF(OR(IFERROR(VLOOKUP(F244,DMM!$D$5:$J$1001,IF('Expiring CAC'!$B$4=DMM!$E$3,2,IF('Expiring CAC'!$B$4=DMM!$G$3,4,IF('Expiring CAC'!$B$4=DMM!$I$3,6,0))),0),0)="SATISFACTORY",IFERROR(VLOOKUP(F244,DMM!$D$5:$J$1001,IF('Expiring CAC'!$B$4=DMM!$E$3,2,IF('Expiring CAC'!$B$4=DMM!$G$3,4,IF('Expiring CAC'!$B$4=DMM!$I$3,6,0))),0),0)="UNEXCUSED_ABSENCE"),"",IFERROR(VLOOKUP(F244,DMM!$D$5:$J$1001,IF('Expiring CAC'!$B$4=DMM!$E$3,2,IF('Expiring CAC'!$B$4=DMM!$G$3,4,IF('Expiring CAC'!$B$4=DMM!$I$3,6,0))),0),0))</f>
        <v>0</v>
      </c>
    </row>
    <row r="245" spans="1:13" ht="13.5" thickBot="1">
      <c r="A245" s="27" t="str">
        <f>IF(G245="","Null",IF(OR(COUNTIF(CACReader!$H$4:$H$989,F245)&gt;0,B245=1),IF(M245="ADT","Present Orders",IF(M245&gt;0,IF(M245="","Present Drilling","Error: "&amp;M245),"Present Drilling")),IF(B245="f","Present Field",IF(OR(B245="e",M245="RIDT",M245="NS_60",M245="NS_OTHER",M245="NS_MOBILIZED",M245="EX_MARRIAGE",M245="EX_OTHER",M245="EX_EMERGENCY"),"Exc Absent",IF(M245&gt;0,IF(M245="","Absent","Orders"),"Absent")))))</f>
        <v>Null</v>
      </c>
      <c r="B245" s="27"/>
      <c r="C245" s="10"/>
      <c r="D245" s="10"/>
      <c r="E245" s="10"/>
      <c r="F245" s="10"/>
      <c r="G245" s="10"/>
      <c r="H245" s="27">
        <f t="shared" si="16"/>
        <v>0</v>
      </c>
      <c r="I245" s="11">
        <f t="shared" si="17"/>
        <v>0</v>
      </c>
      <c r="J245" s="13">
        <f t="shared" si="18"/>
        <v>0</v>
      </c>
      <c r="K245" s="27">
        <f t="shared" si="19"/>
        <v>0</v>
      </c>
      <c r="L245" s="27">
        <f t="shared" si="20"/>
        <v>0</v>
      </c>
      <c r="M245" s="27">
        <f>IF(OR(IFERROR(VLOOKUP(F245,DMM!$D$5:$J$1001,IF('Expiring CAC'!$B$4=DMM!$E$3,2,IF('Expiring CAC'!$B$4=DMM!$G$3,4,IF('Expiring CAC'!$B$4=DMM!$I$3,6,0))),0),0)="SATISFACTORY",IFERROR(VLOOKUP(F245,DMM!$D$5:$J$1001,IF('Expiring CAC'!$B$4=DMM!$E$3,2,IF('Expiring CAC'!$B$4=DMM!$G$3,4,IF('Expiring CAC'!$B$4=DMM!$I$3,6,0))),0),0)="UNEXCUSED_ABSENCE"),"",IFERROR(VLOOKUP(F245,DMM!$D$5:$J$1001,IF('Expiring CAC'!$B$4=DMM!$E$3,2,IF('Expiring CAC'!$B$4=DMM!$G$3,4,IF('Expiring CAC'!$B$4=DMM!$I$3,6,0))),0),0))</f>
        <v>0</v>
      </c>
    </row>
    <row r="246" spans="1:13" ht="13.5" thickBot="1">
      <c r="A246" s="27" t="str">
        <f>IF(G246="","Null",IF(OR(COUNTIF(CACReader!$H$4:$H$989,F246)&gt;0,B246=1),IF(M246="ADT","Present Orders",IF(M246&gt;0,IF(M246="","Present Drilling","Error: "&amp;M246),"Present Drilling")),IF(B246="f","Present Field",IF(OR(B246="e",M246="RIDT",M246="NS_60",M246="NS_OTHER",M246="NS_MOBILIZED",M246="EX_MARRIAGE",M246="EX_OTHER",M246="EX_EMERGENCY"),"Exc Absent",IF(M246&gt;0,IF(M246="","Absent","Orders"),"Absent")))))</f>
        <v>Null</v>
      </c>
      <c r="B246" s="27"/>
      <c r="C246" s="10"/>
      <c r="D246" s="10"/>
      <c r="E246" s="10"/>
      <c r="F246" s="10"/>
      <c r="G246" s="10"/>
      <c r="H246" s="27">
        <f t="shared" si="16"/>
        <v>0</v>
      </c>
      <c r="I246" s="11">
        <f t="shared" si="17"/>
        <v>0</v>
      </c>
      <c r="J246" s="13">
        <f t="shared" si="18"/>
        <v>0</v>
      </c>
      <c r="K246" s="27">
        <f t="shared" si="19"/>
        <v>0</v>
      </c>
      <c r="L246" s="27">
        <f t="shared" si="20"/>
        <v>0</v>
      </c>
      <c r="M246" s="27">
        <f>IF(OR(IFERROR(VLOOKUP(F246,DMM!$D$5:$J$1001,IF('Expiring CAC'!$B$4=DMM!$E$3,2,IF('Expiring CAC'!$B$4=DMM!$G$3,4,IF('Expiring CAC'!$B$4=DMM!$I$3,6,0))),0),0)="SATISFACTORY",IFERROR(VLOOKUP(F246,DMM!$D$5:$J$1001,IF('Expiring CAC'!$B$4=DMM!$E$3,2,IF('Expiring CAC'!$B$4=DMM!$G$3,4,IF('Expiring CAC'!$B$4=DMM!$I$3,6,0))),0),0)="UNEXCUSED_ABSENCE"),"",IFERROR(VLOOKUP(F246,DMM!$D$5:$J$1001,IF('Expiring CAC'!$B$4=DMM!$E$3,2,IF('Expiring CAC'!$B$4=DMM!$G$3,4,IF('Expiring CAC'!$B$4=DMM!$I$3,6,0))),0),0))</f>
        <v>0</v>
      </c>
    </row>
    <row r="247" spans="1:13" ht="13.5" thickBot="1">
      <c r="A247" s="27" t="str">
        <f>IF(G247="","Null",IF(OR(COUNTIF(CACReader!$H$4:$H$989,F247)&gt;0,B247=1),IF(M247="ADT","Present Orders",IF(M247&gt;0,IF(M247="","Present Drilling","Error: "&amp;M247),"Present Drilling")),IF(B247="f","Present Field",IF(OR(B247="e",M247="RIDT",M247="NS_60",M247="NS_OTHER",M247="NS_MOBILIZED",M247="EX_MARRIAGE",M247="EX_OTHER",M247="EX_EMERGENCY"),"Exc Absent",IF(M247&gt;0,IF(M247="","Absent","Orders"),"Absent")))))</f>
        <v>Null</v>
      </c>
      <c r="B247" s="27"/>
      <c r="C247" s="10"/>
      <c r="D247" s="10"/>
      <c r="E247" s="10"/>
      <c r="F247" s="10"/>
      <c r="G247" s="10"/>
      <c r="H247" s="27">
        <f t="shared" si="16"/>
        <v>0</v>
      </c>
      <c r="I247" s="11">
        <f t="shared" si="17"/>
        <v>0</v>
      </c>
      <c r="J247" s="13">
        <f t="shared" si="18"/>
        <v>0</v>
      </c>
      <c r="K247" s="27">
        <f t="shared" si="19"/>
        <v>0</v>
      </c>
      <c r="L247" s="27">
        <f t="shared" si="20"/>
        <v>0</v>
      </c>
      <c r="M247" s="27">
        <f>IF(OR(IFERROR(VLOOKUP(F247,DMM!$D$5:$J$1001,IF('Expiring CAC'!$B$4=DMM!$E$3,2,IF('Expiring CAC'!$B$4=DMM!$G$3,4,IF('Expiring CAC'!$B$4=DMM!$I$3,6,0))),0),0)="SATISFACTORY",IFERROR(VLOOKUP(F247,DMM!$D$5:$J$1001,IF('Expiring CAC'!$B$4=DMM!$E$3,2,IF('Expiring CAC'!$B$4=DMM!$G$3,4,IF('Expiring CAC'!$B$4=DMM!$I$3,6,0))),0),0)="UNEXCUSED_ABSENCE"),"",IFERROR(VLOOKUP(F247,DMM!$D$5:$J$1001,IF('Expiring CAC'!$B$4=DMM!$E$3,2,IF('Expiring CAC'!$B$4=DMM!$G$3,4,IF('Expiring CAC'!$B$4=DMM!$I$3,6,0))),0),0))</f>
        <v>0</v>
      </c>
    </row>
    <row r="248" spans="1:13" ht="13.5" thickBot="1">
      <c r="A248" s="27" t="str">
        <f>IF(G248="","Null",IF(OR(COUNTIF(CACReader!$H$4:$H$989,F248)&gt;0,B248=1),IF(M248="ADT","Present Orders",IF(M248&gt;0,IF(M248="","Present Drilling","Error: "&amp;M248),"Present Drilling")),IF(B248="f","Present Field",IF(OR(B248="e",M248="RIDT",M248="NS_60",M248="NS_OTHER",M248="NS_MOBILIZED",M248="EX_MARRIAGE",M248="EX_OTHER",M248="EX_EMERGENCY"),"Exc Absent",IF(M248&gt;0,IF(M248="","Absent","Orders"),"Absent")))))</f>
        <v>Null</v>
      </c>
      <c r="B248" s="27"/>
      <c r="C248" s="10"/>
      <c r="D248" s="10"/>
      <c r="E248" s="10"/>
      <c r="F248" s="10"/>
      <c r="G248" s="10"/>
      <c r="H248" s="27">
        <f t="shared" si="16"/>
        <v>0</v>
      </c>
      <c r="I248" s="11">
        <f t="shared" si="17"/>
        <v>0</v>
      </c>
      <c r="J248" s="13">
        <f t="shared" si="18"/>
        <v>0</v>
      </c>
      <c r="K248" s="27">
        <f t="shared" si="19"/>
        <v>0</v>
      </c>
      <c r="L248" s="27">
        <f t="shared" si="20"/>
        <v>0</v>
      </c>
      <c r="M248" s="27">
        <f>IF(OR(IFERROR(VLOOKUP(F248,DMM!$D$5:$J$1001,IF('Expiring CAC'!$B$4=DMM!$E$3,2,IF('Expiring CAC'!$B$4=DMM!$G$3,4,IF('Expiring CAC'!$B$4=DMM!$I$3,6,0))),0),0)="SATISFACTORY",IFERROR(VLOOKUP(F248,DMM!$D$5:$J$1001,IF('Expiring CAC'!$B$4=DMM!$E$3,2,IF('Expiring CAC'!$B$4=DMM!$G$3,4,IF('Expiring CAC'!$B$4=DMM!$I$3,6,0))),0),0)="UNEXCUSED_ABSENCE"),"",IFERROR(VLOOKUP(F248,DMM!$D$5:$J$1001,IF('Expiring CAC'!$B$4=DMM!$E$3,2,IF('Expiring CAC'!$B$4=DMM!$G$3,4,IF('Expiring CAC'!$B$4=DMM!$I$3,6,0))),0),0))</f>
        <v>0</v>
      </c>
    </row>
    <row r="249" spans="1:13" ht="13.5" thickBot="1">
      <c r="A249" s="27" t="str">
        <f>IF(G249="","Null",IF(OR(COUNTIF(CACReader!$H$4:$H$989,F249)&gt;0,B249=1),IF(M249="ADT","Present Orders",IF(M249&gt;0,IF(M249="","Present Drilling","Error: "&amp;M249),"Present Drilling")),IF(B249="f","Present Field",IF(OR(B249="e",M249="RIDT",M249="NS_60",M249="NS_OTHER",M249="NS_MOBILIZED",M249="EX_MARRIAGE",M249="EX_OTHER",M249="EX_EMERGENCY"),"Exc Absent",IF(M249&gt;0,IF(M249="","Absent","Orders"),"Absent")))))</f>
        <v>Null</v>
      </c>
      <c r="B249" s="27"/>
      <c r="C249" s="10"/>
      <c r="D249" s="10"/>
      <c r="E249" s="10"/>
      <c r="F249" s="10"/>
      <c r="G249" s="10"/>
      <c r="H249" s="27">
        <f t="shared" si="16"/>
        <v>0</v>
      </c>
      <c r="I249" s="11">
        <f t="shared" si="17"/>
        <v>0</v>
      </c>
      <c r="J249" s="13">
        <f t="shared" si="18"/>
        <v>0</v>
      </c>
      <c r="K249" s="27">
        <f t="shared" si="19"/>
        <v>0</v>
      </c>
      <c r="L249" s="27">
        <f t="shared" si="20"/>
        <v>0</v>
      </c>
      <c r="M249" s="27">
        <f>IF(OR(IFERROR(VLOOKUP(F249,DMM!$D$5:$J$1001,IF('Expiring CAC'!$B$4=DMM!$E$3,2,IF('Expiring CAC'!$B$4=DMM!$G$3,4,IF('Expiring CAC'!$B$4=DMM!$I$3,6,0))),0),0)="SATISFACTORY",IFERROR(VLOOKUP(F249,DMM!$D$5:$J$1001,IF('Expiring CAC'!$B$4=DMM!$E$3,2,IF('Expiring CAC'!$B$4=DMM!$G$3,4,IF('Expiring CAC'!$B$4=DMM!$I$3,6,0))),0),0)="UNEXCUSED_ABSENCE"),"",IFERROR(VLOOKUP(F249,DMM!$D$5:$J$1001,IF('Expiring CAC'!$B$4=DMM!$E$3,2,IF('Expiring CAC'!$B$4=DMM!$G$3,4,IF('Expiring CAC'!$B$4=DMM!$I$3,6,0))),0),0))</f>
        <v>0</v>
      </c>
    </row>
    <row r="250" spans="1:13" ht="13.5" thickBot="1">
      <c r="A250" s="27" t="str">
        <f>IF(G250="","Null",IF(OR(COUNTIF(CACReader!$H$4:$H$989,F250)&gt;0,B250=1),IF(M250="ADT","Present Orders",IF(M250&gt;0,IF(M250="","Present Drilling","Error: "&amp;M250),"Present Drilling")),IF(B250="f","Present Field",IF(OR(B250="e",M250="RIDT",M250="NS_60",M250="NS_OTHER",M250="NS_MOBILIZED",M250="EX_MARRIAGE",M250="EX_OTHER",M250="EX_EMERGENCY"),"Exc Absent",IF(M250&gt;0,IF(M250="","Absent","Orders"),"Absent")))))</f>
        <v>Null</v>
      </c>
      <c r="B250" s="27"/>
      <c r="C250" s="10"/>
      <c r="D250" s="10"/>
      <c r="E250" s="10"/>
      <c r="F250" s="10"/>
      <c r="G250" s="10"/>
      <c r="H250" s="27">
        <f t="shared" si="16"/>
        <v>0</v>
      </c>
      <c r="I250" s="11">
        <f t="shared" si="17"/>
        <v>0</v>
      </c>
      <c r="J250" s="13">
        <f t="shared" si="18"/>
        <v>0</v>
      </c>
      <c r="K250" s="27">
        <f t="shared" si="19"/>
        <v>0</v>
      </c>
      <c r="L250" s="27">
        <f t="shared" si="20"/>
        <v>0</v>
      </c>
      <c r="M250" s="27">
        <f>IF(OR(IFERROR(VLOOKUP(F250,DMM!$D$5:$J$1001,IF('Expiring CAC'!$B$4=DMM!$E$3,2,IF('Expiring CAC'!$B$4=DMM!$G$3,4,IF('Expiring CAC'!$B$4=DMM!$I$3,6,0))),0),0)="SATISFACTORY",IFERROR(VLOOKUP(F250,DMM!$D$5:$J$1001,IF('Expiring CAC'!$B$4=DMM!$E$3,2,IF('Expiring CAC'!$B$4=DMM!$G$3,4,IF('Expiring CAC'!$B$4=DMM!$I$3,6,0))),0),0)="UNEXCUSED_ABSENCE"),"",IFERROR(VLOOKUP(F250,DMM!$D$5:$J$1001,IF('Expiring CAC'!$B$4=DMM!$E$3,2,IF('Expiring CAC'!$B$4=DMM!$G$3,4,IF('Expiring CAC'!$B$4=DMM!$I$3,6,0))),0),0))</f>
        <v>0</v>
      </c>
    </row>
    <row r="251" spans="1:13" ht="13.5" thickBot="1">
      <c r="A251" s="27" t="str">
        <f>IF(G251="","Null",IF(OR(COUNTIF(CACReader!$H$4:$H$989,F251)&gt;0,B251=1),IF(M251="ADT","Present Orders",IF(M251&gt;0,IF(M251="","Present Drilling","Error: "&amp;M251),"Present Drilling")),IF(B251="f","Present Field",IF(OR(B251="e",M251="RIDT",M251="NS_60",M251="NS_OTHER",M251="NS_MOBILIZED",M251="EX_MARRIAGE",M251="EX_OTHER",M251="EX_EMERGENCY"),"Exc Absent",IF(M251&gt;0,IF(M251="","Absent","Orders"),"Absent")))))</f>
        <v>Null</v>
      </c>
      <c r="B251" s="27"/>
      <c r="C251" s="10"/>
      <c r="D251" s="10"/>
      <c r="E251" s="10"/>
      <c r="F251" s="10"/>
      <c r="G251" s="10"/>
      <c r="H251" s="27">
        <f t="shared" si="16"/>
        <v>0</v>
      </c>
      <c r="I251" s="11">
        <f t="shared" si="17"/>
        <v>0</v>
      </c>
      <c r="J251" s="13">
        <f t="shared" si="18"/>
        <v>0</v>
      </c>
      <c r="K251" s="27">
        <f t="shared" si="19"/>
        <v>0</v>
      </c>
      <c r="L251" s="27">
        <f t="shared" si="20"/>
        <v>0</v>
      </c>
      <c r="M251" s="27">
        <f>IF(OR(IFERROR(VLOOKUP(F251,DMM!$D$5:$J$1001,IF('Expiring CAC'!$B$4=DMM!$E$3,2,IF('Expiring CAC'!$B$4=DMM!$G$3,4,IF('Expiring CAC'!$B$4=DMM!$I$3,6,0))),0),0)="SATISFACTORY",IFERROR(VLOOKUP(F251,DMM!$D$5:$J$1001,IF('Expiring CAC'!$B$4=DMM!$E$3,2,IF('Expiring CAC'!$B$4=DMM!$G$3,4,IF('Expiring CAC'!$B$4=DMM!$I$3,6,0))),0),0)="UNEXCUSED_ABSENCE"),"",IFERROR(VLOOKUP(F251,DMM!$D$5:$J$1001,IF('Expiring CAC'!$B$4=DMM!$E$3,2,IF('Expiring CAC'!$B$4=DMM!$G$3,4,IF('Expiring CAC'!$B$4=DMM!$I$3,6,0))),0),0))</f>
        <v>0</v>
      </c>
    </row>
    <row r="252" spans="1:13" ht="13.5" thickBot="1">
      <c r="A252" s="27" t="str">
        <f>IF(G252="","Null",IF(OR(COUNTIF(CACReader!$H$4:$H$989,F252)&gt;0,B252=1),IF(M252="ADT","Present Orders",IF(M252&gt;0,IF(M252="","Present Drilling","Error: "&amp;M252),"Present Drilling")),IF(B252="f","Present Field",IF(OR(B252="e",M252="RIDT",M252="NS_60",M252="NS_OTHER",M252="NS_MOBILIZED",M252="EX_MARRIAGE",M252="EX_OTHER",M252="EX_EMERGENCY"),"Exc Absent",IF(M252&gt;0,IF(M252="","Absent","Orders"),"Absent")))))</f>
        <v>Null</v>
      </c>
      <c r="B252" s="27"/>
      <c r="C252" s="10"/>
      <c r="D252" s="10"/>
      <c r="E252" s="10"/>
      <c r="F252" s="10"/>
      <c r="G252" s="10"/>
      <c r="H252" s="27">
        <f t="shared" si="16"/>
        <v>0</v>
      </c>
      <c r="I252" s="11">
        <f t="shared" si="17"/>
        <v>0</v>
      </c>
      <c r="J252" s="13">
        <f t="shared" si="18"/>
        <v>0</v>
      </c>
      <c r="K252" s="27">
        <f t="shared" si="19"/>
        <v>0</v>
      </c>
      <c r="L252" s="27">
        <f t="shared" si="20"/>
        <v>0</v>
      </c>
      <c r="M252" s="27">
        <f>IF(OR(IFERROR(VLOOKUP(F252,DMM!$D$5:$J$1001,IF('Expiring CAC'!$B$4=DMM!$E$3,2,IF('Expiring CAC'!$B$4=DMM!$G$3,4,IF('Expiring CAC'!$B$4=DMM!$I$3,6,0))),0),0)="SATISFACTORY",IFERROR(VLOOKUP(F252,DMM!$D$5:$J$1001,IF('Expiring CAC'!$B$4=DMM!$E$3,2,IF('Expiring CAC'!$B$4=DMM!$G$3,4,IF('Expiring CAC'!$B$4=DMM!$I$3,6,0))),0),0)="UNEXCUSED_ABSENCE"),"",IFERROR(VLOOKUP(F252,DMM!$D$5:$J$1001,IF('Expiring CAC'!$B$4=DMM!$E$3,2,IF('Expiring CAC'!$B$4=DMM!$G$3,4,IF('Expiring CAC'!$B$4=DMM!$I$3,6,0))),0),0))</f>
        <v>0</v>
      </c>
    </row>
    <row r="253" spans="1:13">
      <c r="A253" s="22"/>
    </row>
    <row r="254" spans="1:13">
      <c r="A254" s="22"/>
    </row>
    <row r="255" spans="1:13">
      <c r="A255" s="22"/>
    </row>
    <row r="256" spans="1:13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</sheetData>
  <sheetProtection selectLockedCells="1" selectUnlockedCells="1"/>
  <sortState ref="B5:G244">
    <sortCondition ref="C5:C244"/>
  </sortState>
  <mergeCells count="4">
    <mergeCell ref="G3:M3"/>
    <mergeCell ref="A2:M2"/>
    <mergeCell ref="A3:E3"/>
    <mergeCell ref="A1:M1"/>
  </mergeCells>
  <conditionalFormatting sqref="A5:B1001">
    <cfRule type="cellIs" dxfId="45" priority="11" stopIfTrue="1" operator="equal">
      <formula>"Present Drilling"</formula>
    </cfRule>
    <cfRule type="cellIs" dxfId="44" priority="12" stopIfTrue="1" operator="equal">
      <formula>"Absent"</formula>
    </cfRule>
    <cfRule type="cellIs" dxfId="43" priority="13" stopIfTrue="1" operator="notEqual">
      <formula>"Present"</formula>
    </cfRule>
  </conditionalFormatting>
  <conditionalFormatting sqref="A1:A1048576">
    <cfRule type="cellIs" dxfId="42" priority="4" operator="equal">
      <formula>"Orders"</formula>
    </cfRule>
    <cfRule type="cellIs" dxfId="41" priority="5" operator="equal">
      <formula>"Exc Absent"</formula>
    </cfRule>
    <cfRule type="cellIs" dxfId="40" priority="8" operator="equal">
      <formula>"Present Field"</formula>
    </cfRule>
    <cfRule type="cellIs" dxfId="39" priority="10" operator="equal">
      <formula>"Present Orders"</formula>
    </cfRule>
  </conditionalFormatting>
  <conditionalFormatting sqref="B5:B1048576">
    <cfRule type="cellIs" dxfId="38" priority="9" operator="equal">
      <formula>1</formula>
    </cfRule>
  </conditionalFormatting>
  <conditionalFormatting sqref="A3:E3">
    <cfRule type="cellIs" dxfId="37" priority="7" operator="notEqual">
      <formula>"MUSTER ROSTER FOR "</formula>
    </cfRule>
  </conditionalFormatting>
  <conditionalFormatting sqref="B2:B1048576">
    <cfRule type="cellIs" dxfId="36" priority="1" operator="equal">
      <formula>"e"</formula>
    </cfRule>
    <cfRule type="cellIs" dxfId="35" priority="2" operator="equal">
      <formula>"f"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EE08EB0-6371-41A8-B4B0-B66B4D4DE40B}">
            <xm:f>NOT(ISERROR(SEARCH("Absent: ",A1)))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A7" sqref="A7"/>
    </sheetView>
  </sheetViews>
  <sheetFormatPr defaultRowHeight="12.75"/>
  <cols>
    <col min="1" max="1" width="10.28515625" style="14" bestFit="1" customWidth="1"/>
    <col min="2" max="2" width="13.85546875" style="38" bestFit="1" customWidth="1"/>
    <col min="3" max="3" width="16.140625" style="15" bestFit="1" customWidth="1"/>
    <col min="4" max="4" width="13" style="38" customWidth="1"/>
    <col min="5" max="5" width="4.140625" style="38" bestFit="1" customWidth="1"/>
    <col min="6" max="6" width="8.28515625" style="38" customWidth="1"/>
    <col min="7" max="7" width="18.42578125" style="38" customWidth="1"/>
    <col min="8" max="8" width="19.140625" style="38" bestFit="1" customWidth="1"/>
    <col min="9" max="9" width="18.42578125" style="38" bestFit="1" customWidth="1"/>
    <col min="10" max="10" width="19.5703125" style="38" customWidth="1"/>
    <col min="11" max="11" width="18.7109375" style="38" customWidth="1"/>
    <col min="12" max="12" width="18.5703125" style="38" bestFit="1" customWidth="1"/>
    <col min="13" max="13" width="18" style="38" customWidth="1"/>
    <col min="14" max="14" width="21.5703125" style="38" customWidth="1"/>
    <col min="15" max="15" width="18.140625" style="38" bestFit="1" customWidth="1"/>
    <col min="16" max="16" width="18.7109375" style="38" bestFit="1" customWidth="1"/>
    <col min="17" max="17" width="21.42578125" style="38" bestFit="1" customWidth="1"/>
    <col min="18" max="18" width="19.5703125" style="38" bestFit="1" customWidth="1"/>
    <col min="19" max="19" width="18.7109375" style="38" bestFit="1" customWidth="1"/>
    <col min="20" max="20" width="19.28515625" style="38" bestFit="1" customWidth="1"/>
    <col min="21" max="21" width="20.42578125" style="38" bestFit="1" customWidth="1"/>
    <col min="22" max="22" width="19.7109375" style="38" bestFit="1" customWidth="1"/>
    <col min="23" max="23" width="19" style="38" bestFit="1" customWidth="1"/>
    <col min="24" max="24" width="18.28515625" style="38" bestFit="1" customWidth="1"/>
    <col min="25" max="25" width="20.28515625" style="38" bestFit="1" customWidth="1"/>
    <col min="26" max="26" width="17.85546875" style="38" customWidth="1"/>
    <col min="27" max="27" width="18.7109375" style="38" bestFit="1" customWidth="1"/>
    <col min="28" max="28" width="20" style="38" bestFit="1" customWidth="1"/>
    <col min="29" max="29" width="19.5703125" style="38" bestFit="1" customWidth="1"/>
    <col min="30" max="30" width="19.7109375" style="38" customWidth="1"/>
    <col min="31" max="31" width="20.140625" style="38" customWidth="1"/>
    <col min="32" max="32" width="18.140625" style="38" bestFit="1" customWidth="1"/>
    <col min="33" max="33" width="19.42578125" style="38" bestFit="1" customWidth="1"/>
    <col min="34" max="34" width="19.85546875" style="38" bestFit="1" customWidth="1"/>
    <col min="35" max="35" width="18.85546875" style="38" bestFit="1" customWidth="1"/>
    <col min="36" max="36" width="19.42578125" style="38" customWidth="1"/>
    <col min="37" max="37" width="23.5703125" style="38" bestFit="1" customWidth="1"/>
    <col min="38" max="38" width="21.7109375" style="38" customWidth="1"/>
    <col min="39" max="39" width="20.28515625" style="38" bestFit="1" customWidth="1"/>
    <col min="40" max="40" width="20.85546875" style="38" customWidth="1"/>
    <col min="41" max="41" width="19" style="38" bestFit="1" customWidth="1"/>
    <col min="42" max="42" width="16.7109375" style="38" bestFit="1" customWidth="1"/>
    <col min="43" max="43" width="19.42578125" style="38" bestFit="1" customWidth="1"/>
    <col min="44" max="44" width="20.42578125" style="38" bestFit="1" customWidth="1"/>
    <col min="45" max="45" width="18.7109375" style="38" bestFit="1" customWidth="1"/>
    <col min="46" max="46" width="18.140625" style="38" bestFit="1" customWidth="1"/>
    <col min="47" max="47" width="18.85546875" style="38" customWidth="1"/>
    <col min="48" max="48" width="18.28515625" style="38" bestFit="1" customWidth="1"/>
    <col min="49" max="49" width="17.85546875" style="38" bestFit="1" customWidth="1"/>
    <col min="50" max="50" width="17.85546875" style="38" customWidth="1"/>
    <col min="51" max="51" width="18" style="38" customWidth="1"/>
    <col min="52" max="52" width="19.7109375" style="38" customWidth="1"/>
    <col min="53" max="53" width="18.42578125" style="38" bestFit="1" customWidth="1"/>
    <col min="54" max="54" width="19.7109375" style="38" customWidth="1"/>
    <col min="55" max="55" width="19.5703125" style="38" bestFit="1" customWidth="1"/>
    <col min="56" max="56" width="17.85546875" style="38" bestFit="1" customWidth="1"/>
    <col min="57" max="57" width="19" style="38" customWidth="1"/>
    <col min="58" max="58" width="18.85546875" style="38" bestFit="1" customWidth="1"/>
    <col min="59" max="59" width="18.85546875" style="38" customWidth="1"/>
    <col min="60" max="60" width="22.42578125" style="38" bestFit="1" customWidth="1"/>
    <col min="61" max="61" width="20.5703125" style="38" bestFit="1" customWidth="1"/>
    <col min="62" max="62" width="18.7109375" style="38" bestFit="1" customWidth="1"/>
    <col min="63" max="63" width="19" style="38" customWidth="1"/>
    <col min="64" max="64" width="20.42578125" style="38" bestFit="1" customWidth="1"/>
    <col min="65" max="65" width="19.42578125" style="38" customWidth="1"/>
    <col min="66" max="66" width="19.42578125" style="38" bestFit="1" customWidth="1"/>
    <col min="67" max="67" width="20.42578125" style="38" bestFit="1" customWidth="1"/>
    <col min="68" max="68" width="18.7109375" style="38" bestFit="1" customWidth="1"/>
    <col min="69" max="69" width="19.5703125" style="38" customWidth="1"/>
    <col min="70" max="70" width="18.85546875" style="38" customWidth="1"/>
    <col min="71" max="71" width="18.140625" style="38" bestFit="1" customWidth="1"/>
    <col min="72" max="72" width="19" style="38" bestFit="1" customWidth="1"/>
    <col min="73" max="73" width="18.7109375" style="38" bestFit="1" customWidth="1"/>
    <col min="74" max="74" width="19.42578125" style="38" bestFit="1" customWidth="1"/>
    <col min="75" max="76" width="19.28515625" style="38" customWidth="1"/>
    <col min="77" max="77" width="19.28515625" style="38" bestFit="1" customWidth="1"/>
    <col min="78" max="78" width="18.7109375" style="38" customWidth="1"/>
    <col min="79" max="79" width="19" style="38" bestFit="1" customWidth="1"/>
    <col min="80" max="81" width="18.5703125" style="38" customWidth="1"/>
    <col min="82" max="82" width="19.140625" style="38" bestFit="1" customWidth="1"/>
    <col min="83" max="83" width="18.5703125" style="38" bestFit="1" customWidth="1"/>
    <col min="84" max="84" width="18" style="38" customWidth="1"/>
    <col min="85" max="85" width="19.7109375" style="38" bestFit="1" customWidth="1"/>
    <col min="86" max="86" width="23.28515625" style="38" bestFit="1" customWidth="1"/>
    <col min="87" max="87" width="19.140625" style="38" bestFit="1" customWidth="1"/>
    <col min="88" max="88" width="18.85546875" style="38" bestFit="1" customWidth="1"/>
    <col min="89" max="89" width="18.7109375" style="38" bestFit="1" customWidth="1"/>
    <col min="90" max="90" width="17.85546875" style="38" customWidth="1"/>
    <col min="91" max="91" width="18.140625" style="38" bestFit="1" customWidth="1"/>
    <col min="92" max="92" width="19" style="38" bestFit="1" customWidth="1"/>
    <col min="93" max="93" width="20.28515625" style="38" bestFit="1" customWidth="1"/>
    <col min="94" max="94" width="21.85546875" style="38" bestFit="1" customWidth="1"/>
    <col min="95" max="95" width="18.28515625" style="38" bestFit="1" customWidth="1"/>
    <col min="96" max="96" width="20" style="38" bestFit="1" customWidth="1"/>
    <col min="97" max="97" width="20.140625" style="38" bestFit="1" customWidth="1"/>
    <col min="98" max="98" width="19.7109375" style="38" customWidth="1"/>
    <col min="99" max="99" width="18.85546875" style="38" bestFit="1" customWidth="1"/>
    <col min="100" max="100" width="19.42578125" style="38" customWidth="1"/>
    <col min="101" max="101" width="19.7109375" style="38" bestFit="1" customWidth="1"/>
    <col min="102" max="102" width="18.5703125" style="38" customWidth="1"/>
    <col min="103" max="103" width="19.85546875" style="38" bestFit="1" customWidth="1"/>
    <col min="104" max="104" width="19.140625" style="38" customWidth="1"/>
    <col min="105" max="105" width="18.5703125" style="38" customWidth="1"/>
    <col min="106" max="106" width="22.5703125" style="38" bestFit="1" customWidth="1"/>
    <col min="107" max="107" width="19.42578125" style="38" bestFit="1" customWidth="1"/>
    <col min="108" max="108" width="19.140625" style="38" bestFit="1" customWidth="1"/>
    <col min="109" max="109" width="18" style="38" bestFit="1" customWidth="1"/>
    <col min="110" max="110" width="20" style="38" bestFit="1" customWidth="1"/>
    <col min="111" max="112" width="18.5703125" style="38" bestFit="1" customWidth="1"/>
    <col min="113" max="113" width="18.42578125" style="38" bestFit="1" customWidth="1"/>
    <col min="114" max="114" width="20.85546875" style="38" customWidth="1"/>
    <col min="115" max="115" width="21.5703125" style="38" bestFit="1" customWidth="1"/>
    <col min="116" max="116" width="19.85546875" style="38" bestFit="1" customWidth="1"/>
    <col min="117" max="117" width="19.7109375" style="38" bestFit="1" customWidth="1"/>
    <col min="118" max="118" width="19.42578125" style="38" customWidth="1"/>
    <col min="119" max="119" width="18.28515625" style="38" bestFit="1" customWidth="1"/>
    <col min="120" max="120" width="19.5703125" style="38" bestFit="1" customWidth="1"/>
    <col min="121" max="121" width="11.7109375" style="38" bestFit="1" customWidth="1"/>
    <col min="122" max="16384" width="9.140625" style="38"/>
  </cols>
  <sheetData>
    <row r="1" spans="1:7" ht="23.25">
      <c r="A1" s="63" t="s">
        <v>0</v>
      </c>
      <c r="B1" s="63"/>
      <c r="C1" s="63"/>
      <c r="D1" s="63"/>
      <c r="E1" s="63"/>
      <c r="F1" s="63"/>
      <c r="G1" s="63"/>
    </row>
    <row r="2" spans="1:7" ht="14.25">
      <c r="A2" s="64" t="s">
        <v>83</v>
      </c>
      <c r="B2" s="64"/>
      <c r="C2" s="64"/>
      <c r="D2" s="64"/>
      <c r="E2" s="64"/>
      <c r="F2" s="64"/>
      <c r="G2" s="64"/>
    </row>
    <row r="3" spans="1:7">
      <c r="A3" s="56" t="s">
        <v>128</v>
      </c>
      <c r="B3" s="54" t="s">
        <v>40</v>
      </c>
      <c r="C3" s="38" t="s">
        <v>127</v>
      </c>
      <c r="D3" s="61" t="s">
        <v>135</v>
      </c>
      <c r="E3" s="62" t="s">
        <v>136</v>
      </c>
      <c r="F3" s="62"/>
      <c r="G3" s="62"/>
    </row>
    <row r="4" spans="1:7" ht="15">
      <c r="A4" s="56"/>
      <c r="B4" s="59" t="s">
        <v>134</v>
      </c>
      <c r="C4" s="59"/>
      <c r="D4" s="60">
        <f>COUNTIF(D6:D1001, "*")</f>
        <v>0</v>
      </c>
      <c r="E4" s="62"/>
      <c r="F4" s="62"/>
      <c r="G4" s="62"/>
    </row>
    <row r="5" spans="1:7">
      <c r="A5" s="56"/>
      <c r="B5" s="57" t="s">
        <v>125</v>
      </c>
      <c r="C5" s="58" t="s">
        <v>129</v>
      </c>
      <c r="D5" s="58" t="s">
        <v>130</v>
      </c>
      <c r="E5" s="58" t="s">
        <v>131</v>
      </c>
      <c r="F5" s="58" t="s">
        <v>132</v>
      </c>
      <c r="G5" s="58" t="s">
        <v>133</v>
      </c>
    </row>
    <row r="6" spans="1:7">
      <c r="B6" s="17" t="s">
        <v>126</v>
      </c>
      <c r="C6" t="e">
        <f>IFERROR(INDEX(MasterRoster!$C$5:$G$1001,MATCH(VALUE(B6),MasterRoster!$F$5:$F$1001,0),1),INDEX(MasterRoster!$C$5:$G$1001,MATCH(B6,MasterRoster!$F$5:$F$1001,0),1))</f>
        <v>#N/A</v>
      </c>
      <c r="D6" s="38" t="e">
        <f>IFERROR(INDEX(MasterRoster!$C$5:$G$1001,MATCH(VALUE(B6),MasterRoster!$F$5:$F$1001,0),2),INDEX(MasterRoster!$C$5:$G$1001,MATCH(B6,MasterRoster!$F$5:$F$1001,0),2))</f>
        <v>#N/A</v>
      </c>
      <c r="E6" s="38" t="e">
        <f>IFERROR(INDEX(MasterRoster!$C$5:$G$1001,MATCH(VALUE(B6),MasterRoster!$F$5:$F$1001,0),3),INDEX(MasterRoster!$C$5:$G$1001,MATCH(B6,MasterRoster!$F$5:$F$1001,0),3))</f>
        <v>#N/A</v>
      </c>
      <c r="F6" s="38" t="e">
        <f>IFERROR(INDEX(MasterRoster!$C$5:$G$1001,MATCH(VALUE(B6),MasterRoster!$F$5:$F$1001,0),5),INDEX(MasterRoster!$C$5:$G$1001,MATCH(B6,MasterRoster!$F$5:$F$1001,0),5))</f>
        <v>#N/A</v>
      </c>
      <c r="G6" s="38" t="e">
        <f>IF(F6="E1","PVT",IF(F6="E2","PFC",IF(F6="E3","LCpl",IF(F6="E4","Cpl",IF(F6="E5","Sgt",IF(F6="E6","SSgt",F6))))))</f>
        <v>#N/A</v>
      </c>
    </row>
    <row r="7" spans="1:7">
      <c r="B7"/>
      <c r="C7" s="38" t="e">
        <f>IFERROR(INDEX(MasterRoster!$C$5:$G$1001,MATCH(VALUE(B7),MasterRoster!$F$5:$F$1001,0),1),INDEX(MasterRoster!$C$5:$G$1001,MATCH(B7,MasterRoster!$F$5:$F$1001,0),1))</f>
        <v>#N/A</v>
      </c>
      <c r="D7" s="38" t="e">
        <f>IFERROR(INDEX(MasterRoster!$C$5:$G$1001,MATCH(VALUE(B7),MasterRoster!$F$5:$F$1001,0),2),INDEX(MasterRoster!$C$5:$G$1001,MATCH(B7,MasterRoster!$F$5:$F$1001,0),2))</f>
        <v>#N/A</v>
      </c>
      <c r="E7" s="38" t="e">
        <f>IFERROR(INDEX(MasterRoster!$C$5:$G$1001,MATCH(VALUE(B7),MasterRoster!$F$5:$F$1001,0),3),INDEX(MasterRoster!$C$5:$G$1001,MATCH(B7,MasterRoster!$F$5:$F$1001,0),3))</f>
        <v>#N/A</v>
      </c>
      <c r="F7" s="38" t="e">
        <f>IFERROR(INDEX(MasterRoster!$C$5:$G$1001,MATCH(VALUE(B7),MasterRoster!$F$5:$F$1001,0),5),INDEX(MasterRoster!$C$5:$G$1001,MATCH(B7,MasterRoster!$F$5:$F$1001,0),5))</f>
        <v>#N/A</v>
      </c>
      <c r="G7" s="38" t="e">
        <f t="shared" ref="G7:G70" si="0">IF(F7="E1","PVT",IF(F7="E2","PFC",IF(F7="E3","LCpl",IF(F7="E4","Cpl",IF(F7="E5","Sgt",IF(F7="E6","SSgt",F7))))))</f>
        <v>#N/A</v>
      </c>
    </row>
    <row r="8" spans="1:7">
      <c r="B8"/>
      <c r="C8" s="38" t="e">
        <f>IFERROR(INDEX(MasterRoster!$C$5:$G$1001,MATCH(VALUE(B8),MasterRoster!$F$5:$F$1001,0),1),INDEX(MasterRoster!$C$5:$G$1001,MATCH(B8,MasterRoster!$F$5:$F$1001,0),1))</f>
        <v>#N/A</v>
      </c>
      <c r="D8" s="38" t="e">
        <f>IFERROR(INDEX(MasterRoster!$C$5:$G$1001,MATCH(VALUE(B8),MasterRoster!$F$5:$F$1001,0),2),INDEX(MasterRoster!$C$5:$G$1001,MATCH(B8,MasterRoster!$F$5:$F$1001,0),2))</f>
        <v>#N/A</v>
      </c>
      <c r="E8" s="38" t="e">
        <f>IFERROR(INDEX(MasterRoster!$C$5:$G$1001,MATCH(VALUE(B8),MasterRoster!$F$5:$F$1001,0),3),INDEX(MasterRoster!$C$5:$G$1001,MATCH(B8,MasterRoster!$F$5:$F$1001,0),3))</f>
        <v>#N/A</v>
      </c>
      <c r="F8" s="38" t="e">
        <f>IFERROR(INDEX(MasterRoster!$C$5:$G$1001,MATCH(VALUE(B8),MasterRoster!$F$5:$F$1001,0),5),INDEX(MasterRoster!$C$5:$G$1001,MATCH(B8,MasterRoster!$F$5:$F$1001,0),5))</f>
        <v>#N/A</v>
      </c>
      <c r="G8" s="38" t="e">
        <f t="shared" si="0"/>
        <v>#N/A</v>
      </c>
    </row>
    <row r="9" spans="1:7">
      <c r="B9"/>
      <c r="C9" s="38" t="e">
        <f>IFERROR(INDEX(MasterRoster!$C$5:$G$1001,MATCH(VALUE(B9),MasterRoster!$F$5:$F$1001,0),1),INDEX(MasterRoster!$C$5:$G$1001,MATCH(B9,MasterRoster!$F$5:$F$1001,0),1))</f>
        <v>#N/A</v>
      </c>
      <c r="D9" s="38" t="e">
        <f>IFERROR(INDEX(MasterRoster!$C$5:$G$1001,MATCH(VALUE(B9),MasterRoster!$F$5:$F$1001,0),2),INDEX(MasterRoster!$C$5:$G$1001,MATCH(B9,MasterRoster!$F$5:$F$1001,0),2))</f>
        <v>#N/A</v>
      </c>
      <c r="E9" s="38" t="e">
        <f>IFERROR(INDEX(MasterRoster!$C$5:$G$1001,MATCH(VALUE(B9),MasterRoster!$F$5:$F$1001,0),3),INDEX(MasterRoster!$C$5:$G$1001,MATCH(B9,MasterRoster!$F$5:$F$1001,0),3))</f>
        <v>#N/A</v>
      </c>
      <c r="F9" s="38" t="e">
        <f>IFERROR(INDEX(MasterRoster!$C$5:$G$1001,MATCH(VALUE(B9),MasterRoster!$F$5:$F$1001,0),5),INDEX(MasterRoster!$C$5:$G$1001,MATCH(B9,MasterRoster!$F$5:$F$1001,0),5))</f>
        <v>#N/A</v>
      </c>
      <c r="G9" s="38" t="e">
        <f t="shared" si="0"/>
        <v>#N/A</v>
      </c>
    </row>
    <row r="10" spans="1:7">
      <c r="B10"/>
      <c r="C10" s="38" t="e">
        <f>IFERROR(INDEX(MasterRoster!$C$5:$G$1001,MATCH(VALUE(B10),MasterRoster!$F$5:$F$1001,0),1),INDEX(MasterRoster!$C$5:$G$1001,MATCH(B10,MasterRoster!$F$5:$F$1001,0),1))</f>
        <v>#N/A</v>
      </c>
      <c r="D10" s="38" t="e">
        <f>IFERROR(INDEX(MasterRoster!$C$5:$G$1001,MATCH(VALUE(B10),MasterRoster!$F$5:$F$1001,0),2),INDEX(MasterRoster!$C$5:$G$1001,MATCH(B10,MasterRoster!$F$5:$F$1001,0),2))</f>
        <v>#N/A</v>
      </c>
      <c r="E10" s="38" t="e">
        <f>IFERROR(INDEX(MasterRoster!$C$5:$G$1001,MATCH(VALUE(B10),MasterRoster!$F$5:$F$1001,0),3),INDEX(MasterRoster!$C$5:$G$1001,MATCH(B10,MasterRoster!$F$5:$F$1001,0),3))</f>
        <v>#N/A</v>
      </c>
      <c r="F10" s="38" t="e">
        <f>IFERROR(INDEX(MasterRoster!$C$5:$G$1001,MATCH(VALUE(B10),MasterRoster!$F$5:$F$1001,0),5),INDEX(MasterRoster!$C$5:$G$1001,MATCH(B10,MasterRoster!$F$5:$F$1001,0),5))</f>
        <v>#N/A</v>
      </c>
      <c r="G10" s="38" t="e">
        <f t="shared" si="0"/>
        <v>#N/A</v>
      </c>
    </row>
    <row r="11" spans="1:7">
      <c r="B11"/>
      <c r="C11" s="38" t="e">
        <f>IFERROR(INDEX(MasterRoster!$C$5:$G$1001,MATCH(VALUE(B11),MasterRoster!$F$5:$F$1001,0),1),INDEX(MasterRoster!$C$5:$G$1001,MATCH(B11,MasterRoster!$F$5:$F$1001,0),1))</f>
        <v>#N/A</v>
      </c>
      <c r="D11" s="38" t="e">
        <f>IFERROR(INDEX(MasterRoster!$C$5:$G$1001,MATCH(VALUE(B11),MasterRoster!$F$5:$F$1001,0),2),INDEX(MasterRoster!$C$5:$G$1001,MATCH(B11,MasterRoster!$F$5:$F$1001,0),2))</f>
        <v>#N/A</v>
      </c>
      <c r="E11" s="38" t="e">
        <f>IFERROR(INDEX(MasterRoster!$C$5:$G$1001,MATCH(VALUE(B11),MasterRoster!$F$5:$F$1001,0),3),INDEX(MasterRoster!$C$5:$G$1001,MATCH(B11,MasterRoster!$F$5:$F$1001,0),3))</f>
        <v>#N/A</v>
      </c>
      <c r="F11" s="38" t="e">
        <f>IFERROR(INDEX(MasterRoster!$C$5:$G$1001,MATCH(VALUE(B11),MasterRoster!$F$5:$F$1001,0),5),INDEX(MasterRoster!$C$5:$G$1001,MATCH(B11,MasterRoster!$F$5:$F$1001,0),5))</f>
        <v>#N/A</v>
      </c>
      <c r="G11" s="38" t="e">
        <f t="shared" si="0"/>
        <v>#N/A</v>
      </c>
    </row>
    <row r="12" spans="1:7">
      <c r="B12"/>
      <c r="C12" s="38" t="e">
        <f>IFERROR(INDEX(MasterRoster!$C$5:$G$1001,MATCH(VALUE(B12),MasterRoster!$F$5:$F$1001,0),1),INDEX(MasterRoster!$C$5:$G$1001,MATCH(B12,MasterRoster!$F$5:$F$1001,0),1))</f>
        <v>#N/A</v>
      </c>
      <c r="D12" s="38" t="e">
        <f>IFERROR(INDEX(MasterRoster!$C$5:$G$1001,MATCH(VALUE(B12),MasterRoster!$F$5:$F$1001,0),2),INDEX(MasterRoster!$C$5:$G$1001,MATCH(B12,MasterRoster!$F$5:$F$1001,0),2))</f>
        <v>#N/A</v>
      </c>
      <c r="E12" s="38" t="e">
        <f>IFERROR(INDEX(MasterRoster!$C$5:$G$1001,MATCH(VALUE(B12),MasterRoster!$F$5:$F$1001,0),3),INDEX(MasterRoster!$C$5:$G$1001,MATCH(B12,MasterRoster!$F$5:$F$1001,0),3))</f>
        <v>#N/A</v>
      </c>
      <c r="F12" s="38" t="e">
        <f>IFERROR(INDEX(MasterRoster!$C$5:$G$1001,MATCH(VALUE(B12),MasterRoster!$F$5:$F$1001,0),5),INDEX(MasterRoster!$C$5:$G$1001,MATCH(B12,MasterRoster!$F$5:$F$1001,0),5))</f>
        <v>#N/A</v>
      </c>
      <c r="G12" s="38" t="e">
        <f t="shared" si="0"/>
        <v>#N/A</v>
      </c>
    </row>
    <row r="13" spans="1:7">
      <c r="B13"/>
      <c r="C13" s="38" t="e">
        <f>IFERROR(INDEX(MasterRoster!$C$5:$G$1001,MATCH(VALUE(B13),MasterRoster!$F$5:$F$1001,0),1),INDEX(MasterRoster!$C$5:$G$1001,MATCH(B13,MasterRoster!$F$5:$F$1001,0),1))</f>
        <v>#N/A</v>
      </c>
      <c r="D13" s="38" t="e">
        <f>IFERROR(INDEX(MasterRoster!$C$5:$G$1001,MATCH(VALUE(B13),MasterRoster!$F$5:$F$1001,0),2),INDEX(MasterRoster!$C$5:$G$1001,MATCH(B13,MasterRoster!$F$5:$F$1001,0),2))</f>
        <v>#N/A</v>
      </c>
      <c r="E13" s="38" t="e">
        <f>IFERROR(INDEX(MasterRoster!$C$5:$G$1001,MATCH(VALUE(B13),MasterRoster!$F$5:$F$1001,0),3),INDEX(MasterRoster!$C$5:$G$1001,MATCH(B13,MasterRoster!$F$5:$F$1001,0),3))</f>
        <v>#N/A</v>
      </c>
      <c r="F13" s="38" t="e">
        <f>IFERROR(INDEX(MasterRoster!$C$5:$G$1001,MATCH(VALUE(B13),MasterRoster!$F$5:$F$1001,0),5),INDEX(MasterRoster!$C$5:$G$1001,MATCH(B13,MasterRoster!$F$5:$F$1001,0),5))</f>
        <v>#N/A</v>
      </c>
      <c r="G13" s="38" t="e">
        <f t="shared" si="0"/>
        <v>#N/A</v>
      </c>
    </row>
    <row r="14" spans="1:7">
      <c r="B14"/>
      <c r="C14" s="38" t="e">
        <f>IFERROR(INDEX(MasterRoster!$C$5:$G$1001,MATCH(VALUE(B14),MasterRoster!$F$5:$F$1001,0),1),INDEX(MasterRoster!$C$5:$G$1001,MATCH(B14,MasterRoster!$F$5:$F$1001,0),1))</f>
        <v>#N/A</v>
      </c>
      <c r="D14" s="38" t="e">
        <f>IFERROR(INDEX(MasterRoster!$C$5:$G$1001,MATCH(VALUE(B14),MasterRoster!$F$5:$F$1001,0),2),INDEX(MasterRoster!$C$5:$G$1001,MATCH(B14,MasterRoster!$F$5:$F$1001,0),2))</f>
        <v>#N/A</v>
      </c>
      <c r="E14" s="38" t="e">
        <f>IFERROR(INDEX(MasterRoster!$C$5:$G$1001,MATCH(VALUE(B14),MasterRoster!$F$5:$F$1001,0),3),INDEX(MasterRoster!$C$5:$G$1001,MATCH(B14,MasterRoster!$F$5:$F$1001,0),3))</f>
        <v>#N/A</v>
      </c>
      <c r="F14" s="38" t="e">
        <f>IFERROR(INDEX(MasterRoster!$C$5:$G$1001,MATCH(VALUE(B14),MasterRoster!$F$5:$F$1001,0),5),INDEX(MasterRoster!$C$5:$G$1001,MATCH(B14,MasterRoster!$F$5:$F$1001,0),5))</f>
        <v>#N/A</v>
      </c>
      <c r="G14" s="38" t="e">
        <f t="shared" si="0"/>
        <v>#N/A</v>
      </c>
    </row>
    <row r="15" spans="1:7">
      <c r="B15"/>
      <c r="C15" s="38" t="e">
        <f>IFERROR(INDEX(MasterRoster!$C$5:$G$1001,MATCH(VALUE(B15),MasterRoster!$F$5:$F$1001,0),1),INDEX(MasterRoster!$C$5:$G$1001,MATCH(B15,MasterRoster!$F$5:$F$1001,0),1))</f>
        <v>#N/A</v>
      </c>
      <c r="D15" s="38" t="e">
        <f>IFERROR(INDEX(MasterRoster!$C$5:$G$1001,MATCH(VALUE(B15),MasterRoster!$F$5:$F$1001,0),2),INDEX(MasterRoster!$C$5:$G$1001,MATCH(B15,MasterRoster!$F$5:$F$1001,0),2))</f>
        <v>#N/A</v>
      </c>
      <c r="E15" s="38" t="e">
        <f>IFERROR(INDEX(MasterRoster!$C$5:$G$1001,MATCH(VALUE(B15),MasterRoster!$F$5:$F$1001,0),3),INDEX(MasterRoster!$C$5:$G$1001,MATCH(B15,MasterRoster!$F$5:$F$1001,0),3))</f>
        <v>#N/A</v>
      </c>
      <c r="F15" s="38" t="e">
        <f>IFERROR(INDEX(MasterRoster!$C$5:$G$1001,MATCH(VALUE(B15),MasterRoster!$F$5:$F$1001,0),5),INDEX(MasterRoster!$C$5:$G$1001,MATCH(B15,MasterRoster!$F$5:$F$1001,0),5))</f>
        <v>#N/A</v>
      </c>
      <c r="G15" s="38" t="e">
        <f t="shared" si="0"/>
        <v>#N/A</v>
      </c>
    </row>
    <row r="16" spans="1:7">
      <c r="B16"/>
      <c r="C16" s="38" t="e">
        <f>IFERROR(INDEX(MasterRoster!$C$5:$G$1001,MATCH(VALUE(B16),MasterRoster!$F$5:$F$1001,0),1),INDEX(MasterRoster!$C$5:$G$1001,MATCH(B16,MasterRoster!$F$5:$F$1001,0),1))</f>
        <v>#N/A</v>
      </c>
      <c r="D16" s="38" t="e">
        <f>IFERROR(INDEX(MasterRoster!$C$5:$G$1001,MATCH(VALUE(B16),MasterRoster!$F$5:$F$1001,0),2),INDEX(MasterRoster!$C$5:$G$1001,MATCH(B16,MasterRoster!$F$5:$F$1001,0),2))</f>
        <v>#N/A</v>
      </c>
      <c r="E16" s="38" t="e">
        <f>IFERROR(INDEX(MasterRoster!$C$5:$G$1001,MATCH(VALUE(B16),MasterRoster!$F$5:$F$1001,0),3),INDEX(MasterRoster!$C$5:$G$1001,MATCH(B16,MasterRoster!$F$5:$F$1001,0),3))</f>
        <v>#N/A</v>
      </c>
      <c r="F16" s="38" t="e">
        <f>IFERROR(INDEX(MasterRoster!$C$5:$G$1001,MATCH(VALUE(B16),MasterRoster!$F$5:$F$1001,0),5),INDEX(MasterRoster!$C$5:$G$1001,MATCH(B16,MasterRoster!$F$5:$F$1001,0),5))</f>
        <v>#N/A</v>
      </c>
      <c r="G16" s="38" t="e">
        <f t="shared" si="0"/>
        <v>#N/A</v>
      </c>
    </row>
    <row r="17" spans="2:7">
      <c r="B17"/>
      <c r="C17" s="38" t="e">
        <f>IFERROR(INDEX(MasterRoster!$C$5:$G$1001,MATCH(VALUE(B17),MasterRoster!$F$5:$F$1001,0),1),INDEX(MasterRoster!$C$5:$G$1001,MATCH(B17,MasterRoster!$F$5:$F$1001,0),1))</f>
        <v>#N/A</v>
      </c>
      <c r="D17" s="38" t="e">
        <f>IFERROR(INDEX(MasterRoster!$C$5:$G$1001,MATCH(VALUE(B17),MasterRoster!$F$5:$F$1001,0),2),INDEX(MasterRoster!$C$5:$G$1001,MATCH(B17,MasterRoster!$F$5:$F$1001,0),2))</f>
        <v>#N/A</v>
      </c>
      <c r="E17" s="38" t="e">
        <f>IFERROR(INDEX(MasterRoster!$C$5:$G$1001,MATCH(VALUE(B17),MasterRoster!$F$5:$F$1001,0),3),INDEX(MasterRoster!$C$5:$G$1001,MATCH(B17,MasterRoster!$F$5:$F$1001,0),3))</f>
        <v>#N/A</v>
      </c>
      <c r="F17" s="38" t="e">
        <f>IFERROR(INDEX(MasterRoster!$C$5:$G$1001,MATCH(VALUE(B17),MasterRoster!$F$5:$F$1001,0),5),INDEX(MasterRoster!$C$5:$G$1001,MATCH(B17,MasterRoster!$F$5:$F$1001,0),5))</f>
        <v>#N/A</v>
      </c>
      <c r="G17" s="38" t="e">
        <f t="shared" si="0"/>
        <v>#N/A</v>
      </c>
    </row>
    <row r="18" spans="2:7">
      <c r="B18"/>
      <c r="C18" s="38" t="e">
        <f>IFERROR(INDEX(MasterRoster!$C$5:$G$1001,MATCH(VALUE(B18),MasterRoster!$F$5:$F$1001,0),1),INDEX(MasterRoster!$C$5:$G$1001,MATCH(B18,MasterRoster!$F$5:$F$1001,0),1))</f>
        <v>#N/A</v>
      </c>
      <c r="D18" s="38" t="e">
        <f>IFERROR(INDEX(MasterRoster!$C$5:$G$1001,MATCH(VALUE(B18),MasterRoster!$F$5:$F$1001,0),2),INDEX(MasterRoster!$C$5:$G$1001,MATCH(B18,MasterRoster!$F$5:$F$1001,0),2))</f>
        <v>#N/A</v>
      </c>
      <c r="E18" s="38" t="e">
        <f>IFERROR(INDEX(MasterRoster!$C$5:$G$1001,MATCH(VALUE(B18),MasterRoster!$F$5:$F$1001,0),3),INDEX(MasterRoster!$C$5:$G$1001,MATCH(B18,MasterRoster!$F$5:$F$1001,0),3))</f>
        <v>#N/A</v>
      </c>
      <c r="F18" s="38" t="e">
        <f>IFERROR(INDEX(MasterRoster!$C$5:$G$1001,MATCH(VALUE(B18),MasterRoster!$F$5:$F$1001,0),5),INDEX(MasterRoster!$C$5:$G$1001,MATCH(B18,MasterRoster!$F$5:$F$1001,0),5))</f>
        <v>#N/A</v>
      </c>
      <c r="G18" s="38" t="e">
        <f t="shared" si="0"/>
        <v>#N/A</v>
      </c>
    </row>
    <row r="19" spans="2:7">
      <c r="B19"/>
      <c r="C19" s="38" t="e">
        <f>IFERROR(INDEX(MasterRoster!$C$5:$G$1001,MATCH(VALUE(B19),MasterRoster!$F$5:$F$1001,0),1),INDEX(MasterRoster!$C$5:$G$1001,MATCH(B19,MasterRoster!$F$5:$F$1001,0),1))</f>
        <v>#N/A</v>
      </c>
      <c r="D19" s="38" t="e">
        <f>IFERROR(INDEX(MasterRoster!$C$5:$G$1001,MATCH(VALUE(B19),MasterRoster!$F$5:$F$1001,0),2),INDEX(MasterRoster!$C$5:$G$1001,MATCH(B19,MasterRoster!$F$5:$F$1001,0),2))</f>
        <v>#N/A</v>
      </c>
      <c r="E19" s="38" t="e">
        <f>IFERROR(INDEX(MasterRoster!$C$5:$G$1001,MATCH(VALUE(B19),MasterRoster!$F$5:$F$1001,0),3),INDEX(MasterRoster!$C$5:$G$1001,MATCH(B19,MasterRoster!$F$5:$F$1001,0),3))</f>
        <v>#N/A</v>
      </c>
      <c r="F19" s="38" t="e">
        <f>IFERROR(INDEX(MasterRoster!$C$5:$G$1001,MATCH(VALUE(B19),MasterRoster!$F$5:$F$1001,0),5),INDEX(MasterRoster!$C$5:$G$1001,MATCH(B19,MasterRoster!$F$5:$F$1001,0),5))</f>
        <v>#N/A</v>
      </c>
      <c r="G19" s="38" t="e">
        <f t="shared" si="0"/>
        <v>#N/A</v>
      </c>
    </row>
    <row r="20" spans="2:7">
      <c r="B20"/>
      <c r="C20" s="38" t="e">
        <f>IFERROR(INDEX(MasterRoster!$C$5:$G$1001,MATCH(VALUE(B20),MasterRoster!$F$5:$F$1001,0),1),INDEX(MasterRoster!$C$5:$G$1001,MATCH(B20,MasterRoster!$F$5:$F$1001,0),1))</f>
        <v>#N/A</v>
      </c>
      <c r="D20" s="38" t="e">
        <f>IFERROR(INDEX(MasterRoster!$C$5:$G$1001,MATCH(VALUE(B20),MasterRoster!$F$5:$F$1001,0),2),INDEX(MasterRoster!$C$5:$G$1001,MATCH(B20,MasterRoster!$F$5:$F$1001,0),2))</f>
        <v>#N/A</v>
      </c>
      <c r="E20" s="38" t="e">
        <f>IFERROR(INDEX(MasterRoster!$C$5:$G$1001,MATCH(VALUE(B20),MasterRoster!$F$5:$F$1001,0),3),INDEX(MasterRoster!$C$5:$G$1001,MATCH(B20,MasterRoster!$F$5:$F$1001,0),3))</f>
        <v>#N/A</v>
      </c>
      <c r="F20" s="38" t="e">
        <f>IFERROR(INDEX(MasterRoster!$C$5:$G$1001,MATCH(VALUE(B20),MasterRoster!$F$5:$F$1001,0),5),INDEX(MasterRoster!$C$5:$G$1001,MATCH(B20,MasterRoster!$F$5:$F$1001,0),5))</f>
        <v>#N/A</v>
      </c>
      <c r="G20" s="38" t="e">
        <f t="shared" si="0"/>
        <v>#N/A</v>
      </c>
    </row>
    <row r="21" spans="2:7">
      <c r="B21"/>
      <c r="C21" s="38" t="e">
        <f>IFERROR(INDEX(MasterRoster!$C$5:$G$1001,MATCH(VALUE(B21),MasterRoster!$F$5:$F$1001,0),1),INDEX(MasterRoster!$C$5:$G$1001,MATCH(B21,MasterRoster!$F$5:$F$1001,0),1))</f>
        <v>#N/A</v>
      </c>
      <c r="D21" s="38" t="e">
        <f>IFERROR(INDEX(MasterRoster!$C$5:$G$1001,MATCH(VALUE(B21),MasterRoster!$F$5:$F$1001,0),2),INDEX(MasterRoster!$C$5:$G$1001,MATCH(B21,MasterRoster!$F$5:$F$1001,0),2))</f>
        <v>#N/A</v>
      </c>
      <c r="E21" s="38" t="e">
        <f>IFERROR(INDEX(MasterRoster!$C$5:$G$1001,MATCH(VALUE(B21),MasterRoster!$F$5:$F$1001,0),3),INDEX(MasterRoster!$C$5:$G$1001,MATCH(B21,MasterRoster!$F$5:$F$1001,0),3))</f>
        <v>#N/A</v>
      </c>
      <c r="F21" s="38" t="e">
        <f>IFERROR(INDEX(MasterRoster!$C$5:$G$1001,MATCH(VALUE(B21),MasterRoster!$F$5:$F$1001,0),5),INDEX(MasterRoster!$C$5:$G$1001,MATCH(B21,MasterRoster!$F$5:$F$1001,0),5))</f>
        <v>#N/A</v>
      </c>
      <c r="G21" s="38" t="e">
        <f t="shared" si="0"/>
        <v>#N/A</v>
      </c>
    </row>
    <row r="22" spans="2:7">
      <c r="B22"/>
      <c r="C22" s="38" t="e">
        <f>IFERROR(INDEX(MasterRoster!$C$5:$G$1001,MATCH(VALUE(B22),MasterRoster!$F$5:$F$1001,0),1),INDEX(MasterRoster!$C$5:$G$1001,MATCH(B22,MasterRoster!$F$5:$F$1001,0),1))</f>
        <v>#N/A</v>
      </c>
      <c r="D22" s="38" t="e">
        <f>IFERROR(INDEX(MasterRoster!$C$5:$G$1001,MATCH(VALUE(B22),MasterRoster!$F$5:$F$1001,0),2),INDEX(MasterRoster!$C$5:$G$1001,MATCH(B22,MasterRoster!$F$5:$F$1001,0),2))</f>
        <v>#N/A</v>
      </c>
      <c r="E22" s="38" t="e">
        <f>IFERROR(INDEX(MasterRoster!$C$5:$G$1001,MATCH(VALUE(B22),MasterRoster!$F$5:$F$1001,0),3),INDEX(MasterRoster!$C$5:$G$1001,MATCH(B22,MasterRoster!$F$5:$F$1001,0),3))</f>
        <v>#N/A</v>
      </c>
      <c r="F22" s="38" t="e">
        <f>IFERROR(INDEX(MasterRoster!$C$5:$G$1001,MATCH(VALUE(B22),MasterRoster!$F$5:$F$1001,0),5),INDEX(MasterRoster!$C$5:$G$1001,MATCH(B22,MasterRoster!$F$5:$F$1001,0),5))</f>
        <v>#N/A</v>
      </c>
      <c r="G22" s="38" t="e">
        <f t="shared" si="0"/>
        <v>#N/A</v>
      </c>
    </row>
    <row r="23" spans="2:7">
      <c r="B23"/>
      <c r="C23" s="38" t="e">
        <f>IFERROR(INDEX(MasterRoster!$C$5:$G$1001,MATCH(VALUE(B23),MasterRoster!$F$5:$F$1001,0),1),INDEX(MasterRoster!$C$5:$G$1001,MATCH(B23,MasterRoster!$F$5:$F$1001,0),1))</f>
        <v>#N/A</v>
      </c>
      <c r="D23" s="38" t="e">
        <f>IFERROR(INDEX(MasterRoster!$C$5:$G$1001,MATCH(VALUE(B23),MasterRoster!$F$5:$F$1001,0),2),INDEX(MasterRoster!$C$5:$G$1001,MATCH(B23,MasterRoster!$F$5:$F$1001,0),2))</f>
        <v>#N/A</v>
      </c>
      <c r="E23" s="38" t="e">
        <f>IFERROR(INDEX(MasterRoster!$C$5:$G$1001,MATCH(VALUE(B23),MasterRoster!$F$5:$F$1001,0),3),INDEX(MasterRoster!$C$5:$G$1001,MATCH(B23,MasterRoster!$F$5:$F$1001,0),3))</f>
        <v>#N/A</v>
      </c>
      <c r="F23" s="38" t="e">
        <f>IFERROR(INDEX(MasterRoster!$C$5:$G$1001,MATCH(VALUE(B23),MasterRoster!$F$5:$F$1001,0),5),INDEX(MasterRoster!$C$5:$G$1001,MATCH(B23,MasterRoster!$F$5:$F$1001,0),5))</f>
        <v>#N/A</v>
      </c>
      <c r="G23" s="38" t="e">
        <f t="shared" si="0"/>
        <v>#N/A</v>
      </c>
    </row>
    <row r="24" spans="2:7">
      <c r="B24"/>
      <c r="C24" s="38" t="e">
        <f>IFERROR(INDEX(MasterRoster!$C$5:$G$1001,MATCH(VALUE(B24),MasterRoster!$F$5:$F$1001,0),1),INDEX(MasterRoster!$C$5:$G$1001,MATCH(B24,MasterRoster!$F$5:$F$1001,0),1))</f>
        <v>#N/A</v>
      </c>
      <c r="D24" s="38" t="e">
        <f>IFERROR(INDEX(MasterRoster!$C$5:$G$1001,MATCH(VALUE(B24),MasterRoster!$F$5:$F$1001,0),2),INDEX(MasterRoster!$C$5:$G$1001,MATCH(B24,MasterRoster!$F$5:$F$1001,0),2))</f>
        <v>#N/A</v>
      </c>
      <c r="E24" s="38" t="e">
        <f>IFERROR(INDEX(MasterRoster!$C$5:$G$1001,MATCH(VALUE(B24),MasterRoster!$F$5:$F$1001,0),3),INDEX(MasterRoster!$C$5:$G$1001,MATCH(B24,MasterRoster!$F$5:$F$1001,0),3))</f>
        <v>#N/A</v>
      </c>
      <c r="F24" s="38" t="e">
        <f>IFERROR(INDEX(MasterRoster!$C$5:$G$1001,MATCH(VALUE(B24),MasterRoster!$F$5:$F$1001,0),5),INDEX(MasterRoster!$C$5:$G$1001,MATCH(B24,MasterRoster!$F$5:$F$1001,0),5))</f>
        <v>#N/A</v>
      </c>
      <c r="G24" s="38" t="e">
        <f t="shared" si="0"/>
        <v>#N/A</v>
      </c>
    </row>
    <row r="25" spans="2:7">
      <c r="B25"/>
      <c r="C25" s="38" t="e">
        <f>IFERROR(INDEX(MasterRoster!$C$5:$G$1001,MATCH(VALUE(B25),MasterRoster!$F$5:$F$1001,0),1),INDEX(MasterRoster!$C$5:$G$1001,MATCH(B25,MasterRoster!$F$5:$F$1001,0),1))</f>
        <v>#N/A</v>
      </c>
      <c r="D25" s="38" t="e">
        <f>IFERROR(INDEX(MasterRoster!$C$5:$G$1001,MATCH(VALUE(B25),MasterRoster!$F$5:$F$1001,0),2),INDEX(MasterRoster!$C$5:$G$1001,MATCH(B25,MasterRoster!$F$5:$F$1001,0),2))</f>
        <v>#N/A</v>
      </c>
      <c r="E25" s="38" t="e">
        <f>IFERROR(INDEX(MasterRoster!$C$5:$G$1001,MATCH(VALUE(B25),MasterRoster!$F$5:$F$1001,0),3),INDEX(MasterRoster!$C$5:$G$1001,MATCH(B25,MasterRoster!$F$5:$F$1001,0),3))</f>
        <v>#N/A</v>
      </c>
      <c r="F25" s="38" t="e">
        <f>IFERROR(INDEX(MasterRoster!$C$5:$G$1001,MATCH(VALUE(B25),MasterRoster!$F$5:$F$1001,0),5),INDEX(MasterRoster!$C$5:$G$1001,MATCH(B25,MasterRoster!$F$5:$F$1001,0),5))</f>
        <v>#N/A</v>
      </c>
      <c r="G25" s="38" t="e">
        <f t="shared" si="0"/>
        <v>#N/A</v>
      </c>
    </row>
    <row r="26" spans="2:7">
      <c r="B26"/>
      <c r="C26" s="38" t="e">
        <f>IFERROR(INDEX(MasterRoster!$C$5:$G$1001,MATCH(VALUE(B26),MasterRoster!$F$5:$F$1001,0),1),INDEX(MasterRoster!$C$5:$G$1001,MATCH(B26,MasterRoster!$F$5:$F$1001,0),1))</f>
        <v>#N/A</v>
      </c>
      <c r="D26" s="38" t="e">
        <f>IFERROR(INDEX(MasterRoster!$C$5:$G$1001,MATCH(VALUE(B26),MasterRoster!$F$5:$F$1001,0),2),INDEX(MasterRoster!$C$5:$G$1001,MATCH(B26,MasterRoster!$F$5:$F$1001,0),2))</f>
        <v>#N/A</v>
      </c>
      <c r="E26" s="38" t="e">
        <f>IFERROR(INDEX(MasterRoster!$C$5:$G$1001,MATCH(VALUE(B26),MasterRoster!$F$5:$F$1001,0),3),INDEX(MasterRoster!$C$5:$G$1001,MATCH(B26,MasterRoster!$F$5:$F$1001,0),3))</f>
        <v>#N/A</v>
      </c>
      <c r="F26" s="38" t="e">
        <f>IFERROR(INDEX(MasterRoster!$C$5:$G$1001,MATCH(VALUE(B26),MasterRoster!$F$5:$F$1001,0),5),INDEX(MasterRoster!$C$5:$G$1001,MATCH(B26,MasterRoster!$F$5:$F$1001,0),5))</f>
        <v>#N/A</v>
      </c>
      <c r="G26" s="38" t="e">
        <f t="shared" si="0"/>
        <v>#N/A</v>
      </c>
    </row>
    <row r="27" spans="2:7">
      <c r="B27"/>
      <c r="C27" s="38" t="e">
        <f>IFERROR(INDEX(MasterRoster!$C$5:$G$1001,MATCH(VALUE(B27),MasterRoster!$F$5:$F$1001,0),1),INDEX(MasterRoster!$C$5:$G$1001,MATCH(B27,MasterRoster!$F$5:$F$1001,0),1))</f>
        <v>#N/A</v>
      </c>
      <c r="D27" s="38" t="e">
        <f>IFERROR(INDEX(MasterRoster!$C$5:$G$1001,MATCH(VALUE(B27),MasterRoster!$F$5:$F$1001,0),2),INDEX(MasterRoster!$C$5:$G$1001,MATCH(B27,MasterRoster!$F$5:$F$1001,0),2))</f>
        <v>#N/A</v>
      </c>
      <c r="E27" s="38" t="e">
        <f>IFERROR(INDEX(MasterRoster!$C$5:$G$1001,MATCH(VALUE(B27),MasterRoster!$F$5:$F$1001,0),3),INDEX(MasterRoster!$C$5:$G$1001,MATCH(B27,MasterRoster!$F$5:$F$1001,0),3))</f>
        <v>#N/A</v>
      </c>
      <c r="F27" s="38" t="e">
        <f>IFERROR(INDEX(MasterRoster!$C$5:$G$1001,MATCH(VALUE(B27),MasterRoster!$F$5:$F$1001,0),5),INDEX(MasterRoster!$C$5:$G$1001,MATCH(B27,MasterRoster!$F$5:$F$1001,0),5))</f>
        <v>#N/A</v>
      </c>
      <c r="G27" s="38" t="e">
        <f t="shared" si="0"/>
        <v>#N/A</v>
      </c>
    </row>
    <row r="28" spans="2:7">
      <c r="B28"/>
      <c r="C28" s="38" t="e">
        <f>IFERROR(INDEX(MasterRoster!$C$5:$G$1001,MATCH(VALUE(B28),MasterRoster!$F$5:$F$1001,0),1),INDEX(MasterRoster!$C$5:$G$1001,MATCH(B28,MasterRoster!$F$5:$F$1001,0),1))</f>
        <v>#N/A</v>
      </c>
      <c r="D28" s="38" t="e">
        <f>IFERROR(INDEX(MasterRoster!$C$5:$G$1001,MATCH(VALUE(B28),MasterRoster!$F$5:$F$1001,0),2),INDEX(MasterRoster!$C$5:$G$1001,MATCH(B28,MasterRoster!$F$5:$F$1001,0),2))</f>
        <v>#N/A</v>
      </c>
      <c r="E28" s="38" t="e">
        <f>IFERROR(INDEX(MasterRoster!$C$5:$G$1001,MATCH(VALUE(B28),MasterRoster!$F$5:$F$1001,0),3),INDEX(MasterRoster!$C$5:$G$1001,MATCH(B28,MasterRoster!$F$5:$F$1001,0),3))</f>
        <v>#N/A</v>
      </c>
      <c r="F28" s="38" t="e">
        <f>IFERROR(INDEX(MasterRoster!$C$5:$G$1001,MATCH(VALUE(B28),MasterRoster!$F$5:$F$1001,0),5),INDEX(MasterRoster!$C$5:$G$1001,MATCH(B28,MasterRoster!$F$5:$F$1001,0),5))</f>
        <v>#N/A</v>
      </c>
      <c r="G28" s="38" t="e">
        <f t="shared" si="0"/>
        <v>#N/A</v>
      </c>
    </row>
    <row r="29" spans="2:7">
      <c r="B29"/>
      <c r="C29" s="38" t="e">
        <f>IFERROR(INDEX(MasterRoster!$C$5:$G$1001,MATCH(VALUE(B29),MasterRoster!$F$5:$F$1001,0),1),INDEX(MasterRoster!$C$5:$G$1001,MATCH(B29,MasterRoster!$F$5:$F$1001,0),1))</f>
        <v>#N/A</v>
      </c>
      <c r="D29" s="38" t="e">
        <f>IFERROR(INDEX(MasterRoster!$C$5:$G$1001,MATCH(VALUE(B29),MasterRoster!$F$5:$F$1001,0),2),INDEX(MasterRoster!$C$5:$G$1001,MATCH(B29,MasterRoster!$F$5:$F$1001,0),2))</f>
        <v>#N/A</v>
      </c>
      <c r="E29" s="38" t="e">
        <f>IFERROR(INDEX(MasterRoster!$C$5:$G$1001,MATCH(VALUE(B29),MasterRoster!$F$5:$F$1001,0),3),INDEX(MasterRoster!$C$5:$G$1001,MATCH(B29,MasterRoster!$F$5:$F$1001,0),3))</f>
        <v>#N/A</v>
      </c>
      <c r="F29" s="38" t="e">
        <f>IFERROR(INDEX(MasterRoster!$C$5:$G$1001,MATCH(VALUE(B29),MasterRoster!$F$5:$F$1001,0),5),INDEX(MasterRoster!$C$5:$G$1001,MATCH(B29,MasterRoster!$F$5:$F$1001,0),5))</f>
        <v>#N/A</v>
      </c>
      <c r="G29" s="38" t="e">
        <f t="shared" si="0"/>
        <v>#N/A</v>
      </c>
    </row>
    <row r="30" spans="2:7">
      <c r="B30"/>
      <c r="C30" s="38" t="e">
        <f>IFERROR(INDEX(MasterRoster!$C$5:$G$1001,MATCH(VALUE(B30),MasterRoster!$F$5:$F$1001,0),1),INDEX(MasterRoster!$C$5:$G$1001,MATCH(B30,MasterRoster!$F$5:$F$1001,0),1))</f>
        <v>#N/A</v>
      </c>
      <c r="D30" s="38" t="e">
        <f>IFERROR(INDEX(MasterRoster!$C$5:$G$1001,MATCH(VALUE(B30),MasterRoster!$F$5:$F$1001,0),2),INDEX(MasterRoster!$C$5:$G$1001,MATCH(B30,MasterRoster!$F$5:$F$1001,0),2))</f>
        <v>#N/A</v>
      </c>
      <c r="E30" s="38" t="e">
        <f>IFERROR(INDEX(MasterRoster!$C$5:$G$1001,MATCH(VALUE(B30),MasterRoster!$F$5:$F$1001,0),3),INDEX(MasterRoster!$C$5:$G$1001,MATCH(B30,MasterRoster!$F$5:$F$1001,0),3))</f>
        <v>#N/A</v>
      </c>
      <c r="F30" s="38" t="e">
        <f>IFERROR(INDEX(MasterRoster!$C$5:$G$1001,MATCH(VALUE(B30),MasterRoster!$F$5:$F$1001,0),5),INDEX(MasterRoster!$C$5:$G$1001,MATCH(B30,MasterRoster!$F$5:$F$1001,0),5))</f>
        <v>#N/A</v>
      </c>
      <c r="G30" s="38" t="e">
        <f t="shared" si="0"/>
        <v>#N/A</v>
      </c>
    </row>
    <row r="31" spans="2:7">
      <c r="B31"/>
      <c r="C31" s="38" t="e">
        <f>IFERROR(INDEX(MasterRoster!$C$5:$G$1001,MATCH(VALUE(B31),MasterRoster!$F$5:$F$1001,0),1),INDEX(MasterRoster!$C$5:$G$1001,MATCH(B31,MasterRoster!$F$5:$F$1001,0),1))</f>
        <v>#N/A</v>
      </c>
      <c r="D31" s="38" t="e">
        <f>IFERROR(INDEX(MasterRoster!$C$5:$G$1001,MATCH(VALUE(B31),MasterRoster!$F$5:$F$1001,0),2),INDEX(MasterRoster!$C$5:$G$1001,MATCH(B31,MasterRoster!$F$5:$F$1001,0),2))</f>
        <v>#N/A</v>
      </c>
      <c r="E31" s="38" t="e">
        <f>IFERROR(INDEX(MasterRoster!$C$5:$G$1001,MATCH(VALUE(B31),MasterRoster!$F$5:$F$1001,0),3),INDEX(MasterRoster!$C$5:$G$1001,MATCH(B31,MasterRoster!$F$5:$F$1001,0),3))</f>
        <v>#N/A</v>
      </c>
      <c r="F31" s="38" t="e">
        <f>IFERROR(INDEX(MasterRoster!$C$5:$G$1001,MATCH(VALUE(B31),MasterRoster!$F$5:$F$1001,0),5),INDEX(MasterRoster!$C$5:$G$1001,MATCH(B31,MasterRoster!$F$5:$F$1001,0),5))</f>
        <v>#N/A</v>
      </c>
      <c r="G31" s="38" t="e">
        <f t="shared" si="0"/>
        <v>#N/A</v>
      </c>
    </row>
    <row r="32" spans="2:7">
      <c r="B32"/>
      <c r="C32" s="38" t="e">
        <f>IFERROR(INDEX(MasterRoster!$C$5:$G$1001,MATCH(VALUE(B32),MasterRoster!$F$5:$F$1001,0),1),INDEX(MasterRoster!$C$5:$G$1001,MATCH(B32,MasterRoster!$F$5:$F$1001,0),1))</f>
        <v>#N/A</v>
      </c>
      <c r="D32" s="38" t="e">
        <f>IFERROR(INDEX(MasterRoster!$C$5:$G$1001,MATCH(VALUE(B32),MasterRoster!$F$5:$F$1001,0),2),INDEX(MasterRoster!$C$5:$G$1001,MATCH(B32,MasterRoster!$F$5:$F$1001,0),2))</f>
        <v>#N/A</v>
      </c>
      <c r="E32" s="38" t="e">
        <f>IFERROR(INDEX(MasterRoster!$C$5:$G$1001,MATCH(VALUE(B32),MasterRoster!$F$5:$F$1001,0),3),INDEX(MasterRoster!$C$5:$G$1001,MATCH(B32,MasterRoster!$F$5:$F$1001,0),3))</f>
        <v>#N/A</v>
      </c>
      <c r="F32" s="38" t="e">
        <f>IFERROR(INDEX(MasterRoster!$C$5:$G$1001,MATCH(VALUE(B32),MasterRoster!$F$5:$F$1001,0),5),INDEX(MasterRoster!$C$5:$G$1001,MATCH(B32,MasterRoster!$F$5:$F$1001,0),5))</f>
        <v>#N/A</v>
      </c>
      <c r="G32" s="38" t="e">
        <f t="shared" si="0"/>
        <v>#N/A</v>
      </c>
    </row>
    <row r="33" spans="2:7">
      <c r="B33"/>
      <c r="C33" s="38" t="e">
        <f>IFERROR(INDEX(MasterRoster!$C$5:$G$1001,MATCH(VALUE(B33),MasterRoster!$F$5:$F$1001,0),1),INDEX(MasterRoster!$C$5:$G$1001,MATCH(B33,MasterRoster!$F$5:$F$1001,0),1))</f>
        <v>#N/A</v>
      </c>
      <c r="D33" s="38" t="e">
        <f>IFERROR(INDEX(MasterRoster!$C$5:$G$1001,MATCH(VALUE(B33),MasterRoster!$F$5:$F$1001,0),2),INDEX(MasterRoster!$C$5:$G$1001,MATCH(B33,MasterRoster!$F$5:$F$1001,0),2))</f>
        <v>#N/A</v>
      </c>
      <c r="E33" s="38" t="e">
        <f>IFERROR(INDEX(MasterRoster!$C$5:$G$1001,MATCH(VALUE(B33),MasterRoster!$F$5:$F$1001,0),3),INDEX(MasterRoster!$C$5:$G$1001,MATCH(B33,MasterRoster!$F$5:$F$1001,0),3))</f>
        <v>#N/A</v>
      </c>
      <c r="F33" s="38" t="e">
        <f>IFERROR(INDEX(MasterRoster!$C$5:$G$1001,MATCH(VALUE(B33),MasterRoster!$F$5:$F$1001,0),5),INDEX(MasterRoster!$C$5:$G$1001,MATCH(B33,MasterRoster!$F$5:$F$1001,0),5))</f>
        <v>#N/A</v>
      </c>
      <c r="G33" s="38" t="e">
        <f t="shared" si="0"/>
        <v>#N/A</v>
      </c>
    </row>
    <row r="34" spans="2:7">
      <c r="B34"/>
      <c r="C34" s="38" t="e">
        <f>IFERROR(INDEX(MasterRoster!$C$5:$G$1001,MATCH(VALUE(B34),MasterRoster!$F$5:$F$1001,0),1),INDEX(MasterRoster!$C$5:$G$1001,MATCH(B34,MasterRoster!$F$5:$F$1001,0),1))</f>
        <v>#N/A</v>
      </c>
      <c r="D34" s="38" t="e">
        <f>IFERROR(INDEX(MasterRoster!$C$5:$G$1001,MATCH(VALUE(B34),MasterRoster!$F$5:$F$1001,0),2),INDEX(MasterRoster!$C$5:$G$1001,MATCH(B34,MasterRoster!$F$5:$F$1001,0),2))</f>
        <v>#N/A</v>
      </c>
      <c r="E34" s="38" t="e">
        <f>IFERROR(INDEX(MasterRoster!$C$5:$G$1001,MATCH(VALUE(B34),MasterRoster!$F$5:$F$1001,0),3),INDEX(MasterRoster!$C$5:$G$1001,MATCH(B34,MasterRoster!$F$5:$F$1001,0),3))</f>
        <v>#N/A</v>
      </c>
      <c r="F34" s="38" t="e">
        <f>IFERROR(INDEX(MasterRoster!$C$5:$G$1001,MATCH(VALUE(B34),MasterRoster!$F$5:$F$1001,0),5),INDEX(MasterRoster!$C$5:$G$1001,MATCH(B34,MasterRoster!$F$5:$F$1001,0),5))</f>
        <v>#N/A</v>
      </c>
      <c r="G34" s="38" t="e">
        <f t="shared" si="0"/>
        <v>#N/A</v>
      </c>
    </row>
    <row r="35" spans="2:7">
      <c r="B35"/>
      <c r="C35" s="38" t="e">
        <f>IFERROR(INDEX(MasterRoster!$C$5:$G$1001,MATCH(VALUE(B35),MasterRoster!$F$5:$F$1001,0),1),INDEX(MasterRoster!$C$5:$G$1001,MATCH(B35,MasterRoster!$F$5:$F$1001,0),1))</f>
        <v>#N/A</v>
      </c>
      <c r="D35" s="38" t="e">
        <f>IFERROR(INDEX(MasterRoster!$C$5:$G$1001,MATCH(VALUE(B35),MasterRoster!$F$5:$F$1001,0),2),INDEX(MasterRoster!$C$5:$G$1001,MATCH(B35,MasterRoster!$F$5:$F$1001,0),2))</f>
        <v>#N/A</v>
      </c>
      <c r="E35" s="38" t="e">
        <f>IFERROR(INDEX(MasterRoster!$C$5:$G$1001,MATCH(VALUE(B35),MasterRoster!$F$5:$F$1001,0),3),INDEX(MasterRoster!$C$5:$G$1001,MATCH(B35,MasterRoster!$F$5:$F$1001,0),3))</f>
        <v>#N/A</v>
      </c>
      <c r="F35" s="38" t="e">
        <f>IFERROR(INDEX(MasterRoster!$C$5:$G$1001,MATCH(VALUE(B35),MasterRoster!$F$5:$F$1001,0),5),INDEX(MasterRoster!$C$5:$G$1001,MATCH(B35,MasterRoster!$F$5:$F$1001,0),5))</f>
        <v>#N/A</v>
      </c>
      <c r="G35" s="38" t="e">
        <f t="shared" si="0"/>
        <v>#N/A</v>
      </c>
    </row>
    <row r="36" spans="2:7">
      <c r="B36"/>
      <c r="C36" s="38" t="e">
        <f>IFERROR(INDEX(MasterRoster!$C$5:$G$1001,MATCH(VALUE(B36),MasterRoster!$F$5:$F$1001,0),1),INDEX(MasterRoster!$C$5:$G$1001,MATCH(B36,MasterRoster!$F$5:$F$1001,0),1))</f>
        <v>#N/A</v>
      </c>
      <c r="D36" s="38" t="e">
        <f>IFERROR(INDEX(MasterRoster!$C$5:$G$1001,MATCH(VALUE(B36),MasterRoster!$F$5:$F$1001,0),2),INDEX(MasterRoster!$C$5:$G$1001,MATCH(B36,MasterRoster!$F$5:$F$1001,0),2))</f>
        <v>#N/A</v>
      </c>
      <c r="E36" s="38" t="e">
        <f>IFERROR(INDEX(MasterRoster!$C$5:$G$1001,MATCH(VALUE(B36),MasterRoster!$F$5:$F$1001,0),3),INDEX(MasterRoster!$C$5:$G$1001,MATCH(B36,MasterRoster!$F$5:$F$1001,0),3))</f>
        <v>#N/A</v>
      </c>
      <c r="F36" s="38" t="e">
        <f>IFERROR(INDEX(MasterRoster!$C$5:$G$1001,MATCH(VALUE(B36),MasterRoster!$F$5:$F$1001,0),5),INDEX(MasterRoster!$C$5:$G$1001,MATCH(B36,MasterRoster!$F$5:$F$1001,0),5))</f>
        <v>#N/A</v>
      </c>
      <c r="G36" s="38" t="e">
        <f t="shared" si="0"/>
        <v>#N/A</v>
      </c>
    </row>
    <row r="37" spans="2:7">
      <c r="B37"/>
      <c r="C37" s="38" t="e">
        <f>IFERROR(INDEX(MasterRoster!$C$5:$G$1001,MATCH(VALUE(B37),MasterRoster!$F$5:$F$1001,0),1),INDEX(MasterRoster!$C$5:$G$1001,MATCH(B37,MasterRoster!$F$5:$F$1001,0),1))</f>
        <v>#N/A</v>
      </c>
      <c r="D37" s="38" t="e">
        <f>IFERROR(INDEX(MasterRoster!$C$5:$G$1001,MATCH(VALUE(B37),MasterRoster!$F$5:$F$1001,0),2),INDEX(MasterRoster!$C$5:$G$1001,MATCH(B37,MasterRoster!$F$5:$F$1001,0),2))</f>
        <v>#N/A</v>
      </c>
      <c r="E37" s="38" t="e">
        <f>IFERROR(INDEX(MasterRoster!$C$5:$G$1001,MATCH(VALUE(B37),MasterRoster!$F$5:$F$1001,0),3),INDEX(MasterRoster!$C$5:$G$1001,MATCH(B37,MasterRoster!$F$5:$F$1001,0),3))</f>
        <v>#N/A</v>
      </c>
      <c r="F37" s="38" t="e">
        <f>IFERROR(INDEX(MasterRoster!$C$5:$G$1001,MATCH(VALUE(B37),MasterRoster!$F$5:$F$1001,0),5),INDEX(MasterRoster!$C$5:$G$1001,MATCH(B37,MasterRoster!$F$5:$F$1001,0),5))</f>
        <v>#N/A</v>
      </c>
      <c r="G37" s="38" t="e">
        <f t="shared" si="0"/>
        <v>#N/A</v>
      </c>
    </row>
    <row r="38" spans="2:7">
      <c r="B38"/>
      <c r="C38" s="38" t="e">
        <f>IFERROR(INDEX(MasterRoster!$C$5:$G$1001,MATCH(VALUE(B38),MasterRoster!$F$5:$F$1001,0),1),INDEX(MasterRoster!$C$5:$G$1001,MATCH(B38,MasterRoster!$F$5:$F$1001,0),1))</f>
        <v>#N/A</v>
      </c>
      <c r="D38" s="38" t="e">
        <f>IFERROR(INDEX(MasterRoster!$C$5:$G$1001,MATCH(VALUE(B38),MasterRoster!$F$5:$F$1001,0),2),INDEX(MasterRoster!$C$5:$G$1001,MATCH(B38,MasterRoster!$F$5:$F$1001,0),2))</f>
        <v>#N/A</v>
      </c>
      <c r="E38" s="38" t="e">
        <f>IFERROR(INDEX(MasterRoster!$C$5:$G$1001,MATCH(VALUE(B38),MasterRoster!$F$5:$F$1001,0),3),INDEX(MasterRoster!$C$5:$G$1001,MATCH(B38,MasterRoster!$F$5:$F$1001,0),3))</f>
        <v>#N/A</v>
      </c>
      <c r="F38" s="38" t="e">
        <f>IFERROR(INDEX(MasterRoster!$C$5:$G$1001,MATCH(VALUE(B38),MasterRoster!$F$5:$F$1001,0),5),INDEX(MasterRoster!$C$5:$G$1001,MATCH(B38,MasterRoster!$F$5:$F$1001,0),5))</f>
        <v>#N/A</v>
      </c>
      <c r="G38" s="38" t="e">
        <f t="shared" si="0"/>
        <v>#N/A</v>
      </c>
    </row>
    <row r="39" spans="2:7">
      <c r="B39"/>
      <c r="C39" s="38" t="e">
        <f>IFERROR(INDEX(MasterRoster!$C$5:$G$1001,MATCH(VALUE(B39),MasterRoster!$F$5:$F$1001,0),1),INDEX(MasterRoster!$C$5:$G$1001,MATCH(B39,MasterRoster!$F$5:$F$1001,0),1))</f>
        <v>#N/A</v>
      </c>
      <c r="D39" s="38" t="e">
        <f>IFERROR(INDEX(MasterRoster!$C$5:$G$1001,MATCH(VALUE(B39),MasterRoster!$F$5:$F$1001,0),2),INDEX(MasterRoster!$C$5:$G$1001,MATCH(B39,MasterRoster!$F$5:$F$1001,0),2))</f>
        <v>#N/A</v>
      </c>
      <c r="E39" s="38" t="e">
        <f>IFERROR(INDEX(MasterRoster!$C$5:$G$1001,MATCH(VALUE(B39),MasterRoster!$F$5:$F$1001,0),3),INDEX(MasterRoster!$C$5:$G$1001,MATCH(B39,MasterRoster!$F$5:$F$1001,0),3))</f>
        <v>#N/A</v>
      </c>
      <c r="F39" s="38" t="e">
        <f>IFERROR(INDEX(MasterRoster!$C$5:$G$1001,MATCH(VALUE(B39),MasterRoster!$F$5:$F$1001,0),5),INDEX(MasterRoster!$C$5:$G$1001,MATCH(B39,MasterRoster!$F$5:$F$1001,0),5))</f>
        <v>#N/A</v>
      </c>
      <c r="G39" s="38" t="e">
        <f t="shared" si="0"/>
        <v>#N/A</v>
      </c>
    </row>
    <row r="40" spans="2:7">
      <c r="B40"/>
      <c r="C40" s="38" t="e">
        <f>IFERROR(INDEX(MasterRoster!$C$5:$G$1001,MATCH(VALUE(B40),MasterRoster!$F$5:$F$1001,0),1),INDEX(MasterRoster!$C$5:$G$1001,MATCH(B40,MasterRoster!$F$5:$F$1001,0),1))</f>
        <v>#N/A</v>
      </c>
      <c r="D40" s="38" t="e">
        <f>IFERROR(INDEX(MasterRoster!$C$5:$G$1001,MATCH(VALUE(B40),MasterRoster!$F$5:$F$1001,0),2),INDEX(MasterRoster!$C$5:$G$1001,MATCH(B40,MasterRoster!$F$5:$F$1001,0),2))</f>
        <v>#N/A</v>
      </c>
      <c r="E40" s="38" t="e">
        <f>IFERROR(INDEX(MasterRoster!$C$5:$G$1001,MATCH(VALUE(B40),MasterRoster!$F$5:$F$1001,0),3),INDEX(MasterRoster!$C$5:$G$1001,MATCH(B40,MasterRoster!$F$5:$F$1001,0),3))</f>
        <v>#N/A</v>
      </c>
      <c r="F40" s="38" t="e">
        <f>IFERROR(INDEX(MasterRoster!$C$5:$G$1001,MATCH(VALUE(B40),MasterRoster!$F$5:$F$1001,0),5),INDEX(MasterRoster!$C$5:$G$1001,MATCH(B40,MasterRoster!$F$5:$F$1001,0),5))</f>
        <v>#N/A</v>
      </c>
      <c r="G40" s="38" t="e">
        <f t="shared" si="0"/>
        <v>#N/A</v>
      </c>
    </row>
    <row r="41" spans="2:7">
      <c r="B41"/>
      <c r="C41" s="38" t="e">
        <f>IFERROR(INDEX(MasterRoster!$C$5:$G$1001,MATCH(VALUE(B41),MasterRoster!$F$5:$F$1001,0),1),INDEX(MasterRoster!$C$5:$G$1001,MATCH(B41,MasterRoster!$F$5:$F$1001,0),1))</f>
        <v>#N/A</v>
      </c>
      <c r="D41" s="38" t="e">
        <f>IFERROR(INDEX(MasterRoster!$C$5:$G$1001,MATCH(VALUE(B41),MasterRoster!$F$5:$F$1001,0),2),INDEX(MasterRoster!$C$5:$G$1001,MATCH(B41,MasterRoster!$F$5:$F$1001,0),2))</f>
        <v>#N/A</v>
      </c>
      <c r="E41" s="38" t="e">
        <f>IFERROR(INDEX(MasterRoster!$C$5:$G$1001,MATCH(VALUE(B41),MasterRoster!$F$5:$F$1001,0),3),INDEX(MasterRoster!$C$5:$G$1001,MATCH(B41,MasterRoster!$F$5:$F$1001,0),3))</f>
        <v>#N/A</v>
      </c>
      <c r="F41" s="38" t="e">
        <f>IFERROR(INDEX(MasterRoster!$C$5:$G$1001,MATCH(VALUE(B41),MasterRoster!$F$5:$F$1001,0),5),INDEX(MasterRoster!$C$5:$G$1001,MATCH(B41,MasterRoster!$F$5:$F$1001,0),5))</f>
        <v>#N/A</v>
      </c>
      <c r="G41" s="38" t="e">
        <f t="shared" si="0"/>
        <v>#N/A</v>
      </c>
    </row>
    <row r="42" spans="2:7">
      <c r="B42"/>
      <c r="C42" s="38" t="e">
        <f>IFERROR(INDEX(MasterRoster!$C$5:$G$1001,MATCH(VALUE(B42),MasterRoster!$F$5:$F$1001,0),1),INDEX(MasterRoster!$C$5:$G$1001,MATCH(B42,MasterRoster!$F$5:$F$1001,0),1))</f>
        <v>#N/A</v>
      </c>
      <c r="D42" s="38" t="e">
        <f>IFERROR(INDEX(MasterRoster!$C$5:$G$1001,MATCH(VALUE(B42),MasterRoster!$F$5:$F$1001,0),2),INDEX(MasterRoster!$C$5:$G$1001,MATCH(B42,MasterRoster!$F$5:$F$1001,0),2))</f>
        <v>#N/A</v>
      </c>
      <c r="E42" s="38" t="e">
        <f>IFERROR(INDEX(MasterRoster!$C$5:$G$1001,MATCH(VALUE(B42),MasterRoster!$F$5:$F$1001,0),3),INDEX(MasterRoster!$C$5:$G$1001,MATCH(B42,MasterRoster!$F$5:$F$1001,0),3))</f>
        <v>#N/A</v>
      </c>
      <c r="F42" s="38" t="e">
        <f>IFERROR(INDEX(MasterRoster!$C$5:$G$1001,MATCH(VALUE(B42),MasterRoster!$F$5:$F$1001,0),5),INDEX(MasterRoster!$C$5:$G$1001,MATCH(B42,MasterRoster!$F$5:$F$1001,0),5))</f>
        <v>#N/A</v>
      </c>
      <c r="G42" s="38" t="e">
        <f t="shared" si="0"/>
        <v>#N/A</v>
      </c>
    </row>
    <row r="43" spans="2:7">
      <c r="B43"/>
      <c r="C43" s="38" t="e">
        <f>IFERROR(INDEX(MasterRoster!$C$5:$G$1001,MATCH(VALUE(B43),MasterRoster!$F$5:$F$1001,0),1),INDEX(MasterRoster!$C$5:$G$1001,MATCH(B43,MasterRoster!$F$5:$F$1001,0),1))</f>
        <v>#N/A</v>
      </c>
      <c r="D43" s="38" t="e">
        <f>IFERROR(INDEX(MasterRoster!$C$5:$G$1001,MATCH(VALUE(B43),MasterRoster!$F$5:$F$1001,0),2),INDEX(MasterRoster!$C$5:$G$1001,MATCH(B43,MasterRoster!$F$5:$F$1001,0),2))</f>
        <v>#N/A</v>
      </c>
      <c r="E43" s="38" t="e">
        <f>IFERROR(INDEX(MasterRoster!$C$5:$G$1001,MATCH(VALUE(B43),MasterRoster!$F$5:$F$1001,0),3),INDEX(MasterRoster!$C$5:$G$1001,MATCH(B43,MasterRoster!$F$5:$F$1001,0),3))</f>
        <v>#N/A</v>
      </c>
      <c r="F43" s="38" t="e">
        <f>IFERROR(INDEX(MasterRoster!$C$5:$G$1001,MATCH(VALUE(B43),MasterRoster!$F$5:$F$1001,0),5),INDEX(MasterRoster!$C$5:$G$1001,MATCH(B43,MasterRoster!$F$5:$F$1001,0),5))</f>
        <v>#N/A</v>
      </c>
      <c r="G43" s="38" t="e">
        <f t="shared" si="0"/>
        <v>#N/A</v>
      </c>
    </row>
    <row r="44" spans="2:7">
      <c r="B44"/>
      <c r="C44" s="38" t="e">
        <f>IFERROR(INDEX(MasterRoster!$C$5:$G$1001,MATCH(VALUE(B44),MasterRoster!$F$5:$F$1001,0),1),INDEX(MasterRoster!$C$5:$G$1001,MATCH(B44,MasterRoster!$F$5:$F$1001,0),1))</f>
        <v>#N/A</v>
      </c>
      <c r="D44" s="38" t="e">
        <f>IFERROR(INDEX(MasterRoster!$C$5:$G$1001,MATCH(VALUE(B44),MasterRoster!$F$5:$F$1001,0),2),INDEX(MasterRoster!$C$5:$G$1001,MATCH(B44,MasterRoster!$F$5:$F$1001,0),2))</f>
        <v>#N/A</v>
      </c>
      <c r="E44" s="38" t="e">
        <f>IFERROR(INDEX(MasterRoster!$C$5:$G$1001,MATCH(VALUE(B44),MasterRoster!$F$5:$F$1001,0),3),INDEX(MasterRoster!$C$5:$G$1001,MATCH(B44,MasterRoster!$F$5:$F$1001,0),3))</f>
        <v>#N/A</v>
      </c>
      <c r="F44" s="38" t="e">
        <f>IFERROR(INDEX(MasterRoster!$C$5:$G$1001,MATCH(VALUE(B44),MasterRoster!$F$5:$F$1001,0),5),INDEX(MasterRoster!$C$5:$G$1001,MATCH(B44,MasterRoster!$F$5:$F$1001,0),5))</f>
        <v>#N/A</v>
      </c>
      <c r="G44" s="38" t="e">
        <f t="shared" si="0"/>
        <v>#N/A</v>
      </c>
    </row>
    <row r="45" spans="2:7">
      <c r="C45" s="38" t="e">
        <f>IFERROR(INDEX(MasterRoster!$C$5:$G$1001,MATCH(VALUE(B45),MasterRoster!$F$5:$F$1001,0),1),INDEX(MasterRoster!$C$5:$G$1001,MATCH(B45,MasterRoster!$F$5:$F$1001,0),1))</f>
        <v>#N/A</v>
      </c>
      <c r="D45" s="38" t="e">
        <f>IFERROR(INDEX(MasterRoster!$C$5:$G$1001,MATCH(VALUE(B45),MasterRoster!$F$5:$F$1001,0),2),INDEX(MasterRoster!$C$5:$G$1001,MATCH(B45,MasterRoster!$F$5:$F$1001,0),2))</f>
        <v>#N/A</v>
      </c>
      <c r="E45" s="38" t="e">
        <f>IFERROR(INDEX(MasterRoster!$C$5:$G$1001,MATCH(VALUE(B45),MasterRoster!$F$5:$F$1001,0),3),INDEX(MasterRoster!$C$5:$G$1001,MATCH(B45,MasterRoster!$F$5:$F$1001,0),3))</f>
        <v>#N/A</v>
      </c>
      <c r="F45" s="38" t="e">
        <f>IFERROR(INDEX(MasterRoster!$C$5:$G$1001,MATCH(VALUE(B45),MasterRoster!$F$5:$F$1001,0),5),INDEX(MasterRoster!$C$5:$G$1001,MATCH(B45,MasterRoster!$F$5:$F$1001,0),5))</f>
        <v>#N/A</v>
      </c>
      <c r="G45" s="38" t="e">
        <f t="shared" si="0"/>
        <v>#N/A</v>
      </c>
    </row>
    <row r="46" spans="2:7">
      <c r="C46" s="38" t="e">
        <f>IFERROR(INDEX(MasterRoster!$C$5:$G$1001,MATCH(VALUE(B46),MasterRoster!$F$5:$F$1001,0),1),INDEX(MasterRoster!$C$5:$G$1001,MATCH(B46,MasterRoster!$F$5:$F$1001,0),1))</f>
        <v>#N/A</v>
      </c>
      <c r="D46" s="38" t="e">
        <f>IFERROR(INDEX(MasterRoster!$C$5:$G$1001,MATCH(VALUE(B46),MasterRoster!$F$5:$F$1001,0),2),INDEX(MasterRoster!$C$5:$G$1001,MATCH(B46,MasterRoster!$F$5:$F$1001,0),2))</f>
        <v>#N/A</v>
      </c>
      <c r="E46" s="38" t="e">
        <f>IFERROR(INDEX(MasterRoster!$C$5:$G$1001,MATCH(VALUE(B46),MasterRoster!$F$5:$F$1001,0),3),INDEX(MasterRoster!$C$5:$G$1001,MATCH(B46,MasterRoster!$F$5:$F$1001,0),3))</f>
        <v>#N/A</v>
      </c>
      <c r="F46" s="38" t="e">
        <f>IFERROR(INDEX(MasterRoster!$C$5:$G$1001,MATCH(VALUE(B46),MasterRoster!$F$5:$F$1001,0),5),INDEX(MasterRoster!$C$5:$G$1001,MATCH(B46,MasterRoster!$F$5:$F$1001,0),5))</f>
        <v>#N/A</v>
      </c>
      <c r="G46" s="38" t="e">
        <f t="shared" si="0"/>
        <v>#N/A</v>
      </c>
    </row>
    <row r="47" spans="2:7">
      <c r="C47" s="38" t="e">
        <f>IFERROR(INDEX(MasterRoster!$C$5:$G$1001,MATCH(VALUE(B47),MasterRoster!$F$5:$F$1001,0),1),INDEX(MasterRoster!$C$5:$G$1001,MATCH(B47,MasterRoster!$F$5:$F$1001,0),1))</f>
        <v>#N/A</v>
      </c>
      <c r="D47" s="38" t="e">
        <f>IFERROR(INDEX(MasterRoster!$C$5:$G$1001,MATCH(VALUE(B47),MasterRoster!$F$5:$F$1001,0),2),INDEX(MasterRoster!$C$5:$G$1001,MATCH(B47,MasterRoster!$F$5:$F$1001,0),2))</f>
        <v>#N/A</v>
      </c>
      <c r="E47" s="38" t="e">
        <f>IFERROR(INDEX(MasterRoster!$C$5:$G$1001,MATCH(VALUE(B47),MasterRoster!$F$5:$F$1001,0),3),INDEX(MasterRoster!$C$5:$G$1001,MATCH(B47,MasterRoster!$F$5:$F$1001,0),3))</f>
        <v>#N/A</v>
      </c>
      <c r="F47" s="38" t="e">
        <f>IFERROR(INDEX(MasterRoster!$C$5:$G$1001,MATCH(VALUE(B47),MasterRoster!$F$5:$F$1001,0),5),INDEX(MasterRoster!$C$5:$G$1001,MATCH(B47,MasterRoster!$F$5:$F$1001,0),5))</f>
        <v>#N/A</v>
      </c>
      <c r="G47" s="38" t="e">
        <f t="shared" si="0"/>
        <v>#N/A</v>
      </c>
    </row>
    <row r="48" spans="2:7">
      <c r="C48" s="38" t="e">
        <f>IFERROR(INDEX(MasterRoster!$C$5:$G$1001,MATCH(VALUE(B48),MasterRoster!$F$5:$F$1001,0),1),INDEX(MasterRoster!$C$5:$G$1001,MATCH(B48,MasterRoster!$F$5:$F$1001,0),1))</f>
        <v>#N/A</v>
      </c>
      <c r="D48" s="38" t="e">
        <f>IFERROR(INDEX(MasterRoster!$C$5:$G$1001,MATCH(VALUE(B48),MasterRoster!$F$5:$F$1001,0),2),INDEX(MasterRoster!$C$5:$G$1001,MATCH(B48,MasterRoster!$F$5:$F$1001,0),2))</f>
        <v>#N/A</v>
      </c>
      <c r="E48" s="38" t="e">
        <f>IFERROR(INDEX(MasterRoster!$C$5:$G$1001,MATCH(VALUE(B48),MasterRoster!$F$5:$F$1001,0),3),INDEX(MasterRoster!$C$5:$G$1001,MATCH(B48,MasterRoster!$F$5:$F$1001,0),3))</f>
        <v>#N/A</v>
      </c>
      <c r="F48" s="38" t="e">
        <f>IFERROR(INDEX(MasterRoster!$C$5:$G$1001,MATCH(VALUE(B48),MasterRoster!$F$5:$F$1001,0),5),INDEX(MasterRoster!$C$5:$G$1001,MATCH(B48,MasterRoster!$F$5:$F$1001,0),5))</f>
        <v>#N/A</v>
      </c>
      <c r="G48" s="38" t="e">
        <f t="shared" si="0"/>
        <v>#N/A</v>
      </c>
    </row>
    <row r="49" spans="3:7">
      <c r="C49" s="38" t="e">
        <f>IFERROR(INDEX(MasterRoster!$C$5:$G$1001,MATCH(VALUE(B49),MasterRoster!$F$5:$F$1001,0),1),INDEX(MasterRoster!$C$5:$G$1001,MATCH(B49,MasterRoster!$F$5:$F$1001,0),1))</f>
        <v>#N/A</v>
      </c>
      <c r="D49" s="38" t="e">
        <f>IFERROR(INDEX(MasterRoster!$C$5:$G$1001,MATCH(VALUE(B49),MasterRoster!$F$5:$F$1001,0),2),INDEX(MasterRoster!$C$5:$G$1001,MATCH(B49,MasterRoster!$F$5:$F$1001,0),2))</f>
        <v>#N/A</v>
      </c>
      <c r="E49" s="38" t="e">
        <f>IFERROR(INDEX(MasterRoster!$C$5:$G$1001,MATCH(VALUE(B49),MasterRoster!$F$5:$F$1001,0),3),INDEX(MasterRoster!$C$5:$G$1001,MATCH(B49,MasterRoster!$F$5:$F$1001,0),3))</f>
        <v>#N/A</v>
      </c>
      <c r="F49" s="38" t="e">
        <f>IFERROR(INDEX(MasterRoster!$C$5:$G$1001,MATCH(VALUE(B49),MasterRoster!$F$5:$F$1001,0),5),INDEX(MasterRoster!$C$5:$G$1001,MATCH(B49,MasterRoster!$F$5:$F$1001,0),5))</f>
        <v>#N/A</v>
      </c>
      <c r="G49" s="38" t="e">
        <f t="shared" si="0"/>
        <v>#N/A</v>
      </c>
    </row>
    <row r="50" spans="3:7">
      <c r="C50" s="38" t="e">
        <f>IFERROR(INDEX(MasterRoster!$C$5:$G$1001,MATCH(VALUE(B50),MasterRoster!$F$5:$F$1001,0),1),INDEX(MasterRoster!$C$5:$G$1001,MATCH(B50,MasterRoster!$F$5:$F$1001,0),1))</f>
        <v>#N/A</v>
      </c>
      <c r="D50" s="38" t="e">
        <f>IFERROR(INDEX(MasterRoster!$C$5:$G$1001,MATCH(VALUE(B50),MasterRoster!$F$5:$F$1001,0),2),INDEX(MasterRoster!$C$5:$G$1001,MATCH(B50,MasterRoster!$F$5:$F$1001,0),2))</f>
        <v>#N/A</v>
      </c>
      <c r="E50" s="38" t="e">
        <f>IFERROR(INDEX(MasterRoster!$C$5:$G$1001,MATCH(VALUE(B50),MasterRoster!$F$5:$F$1001,0),3),INDEX(MasterRoster!$C$5:$G$1001,MATCH(B50,MasterRoster!$F$5:$F$1001,0),3))</f>
        <v>#N/A</v>
      </c>
      <c r="F50" s="38" t="e">
        <f>IFERROR(INDEX(MasterRoster!$C$5:$G$1001,MATCH(VALUE(B50),MasterRoster!$F$5:$F$1001,0),5),INDEX(MasterRoster!$C$5:$G$1001,MATCH(B50,MasterRoster!$F$5:$F$1001,0),5))</f>
        <v>#N/A</v>
      </c>
      <c r="G50" s="38" t="e">
        <f t="shared" si="0"/>
        <v>#N/A</v>
      </c>
    </row>
    <row r="51" spans="3:7">
      <c r="C51" s="38" t="e">
        <f>IFERROR(INDEX(MasterRoster!$C$5:$G$1001,MATCH(VALUE(B51),MasterRoster!$F$5:$F$1001,0),1),INDEX(MasterRoster!$C$5:$G$1001,MATCH(B51,MasterRoster!$F$5:$F$1001,0),1))</f>
        <v>#N/A</v>
      </c>
      <c r="D51" s="38" t="e">
        <f>IFERROR(INDEX(MasterRoster!$C$5:$G$1001,MATCH(VALUE(B51),MasterRoster!$F$5:$F$1001,0),2),INDEX(MasterRoster!$C$5:$G$1001,MATCH(B51,MasterRoster!$F$5:$F$1001,0),2))</f>
        <v>#N/A</v>
      </c>
      <c r="E51" s="38" t="e">
        <f>IFERROR(INDEX(MasterRoster!$C$5:$G$1001,MATCH(VALUE(B51),MasterRoster!$F$5:$F$1001,0),3),INDEX(MasterRoster!$C$5:$G$1001,MATCH(B51,MasterRoster!$F$5:$F$1001,0),3))</f>
        <v>#N/A</v>
      </c>
      <c r="F51" s="38" t="e">
        <f>IFERROR(INDEX(MasterRoster!$C$5:$G$1001,MATCH(VALUE(B51),MasterRoster!$F$5:$F$1001,0),5),INDEX(MasterRoster!$C$5:$G$1001,MATCH(B51,MasterRoster!$F$5:$F$1001,0),5))</f>
        <v>#N/A</v>
      </c>
      <c r="G51" s="38" t="e">
        <f t="shared" si="0"/>
        <v>#N/A</v>
      </c>
    </row>
    <row r="52" spans="3:7">
      <c r="C52" s="38" t="e">
        <f>IFERROR(INDEX(MasterRoster!$C$5:$G$1001,MATCH(VALUE(B52),MasterRoster!$F$5:$F$1001,0),1),INDEX(MasterRoster!$C$5:$G$1001,MATCH(B52,MasterRoster!$F$5:$F$1001,0),1))</f>
        <v>#N/A</v>
      </c>
      <c r="D52" s="38" t="e">
        <f>IFERROR(INDEX(MasterRoster!$C$5:$G$1001,MATCH(VALUE(B52),MasterRoster!$F$5:$F$1001,0),2),INDEX(MasterRoster!$C$5:$G$1001,MATCH(B52,MasterRoster!$F$5:$F$1001,0),2))</f>
        <v>#N/A</v>
      </c>
      <c r="E52" s="38" t="e">
        <f>IFERROR(INDEX(MasterRoster!$C$5:$G$1001,MATCH(VALUE(B52),MasterRoster!$F$5:$F$1001,0),3),INDEX(MasterRoster!$C$5:$G$1001,MATCH(B52,MasterRoster!$F$5:$F$1001,0),3))</f>
        <v>#N/A</v>
      </c>
      <c r="F52" s="38" t="e">
        <f>IFERROR(INDEX(MasterRoster!$C$5:$G$1001,MATCH(VALUE(B52),MasterRoster!$F$5:$F$1001,0),5),INDEX(MasterRoster!$C$5:$G$1001,MATCH(B52,MasterRoster!$F$5:$F$1001,0),5))</f>
        <v>#N/A</v>
      </c>
      <c r="G52" s="38" t="e">
        <f t="shared" si="0"/>
        <v>#N/A</v>
      </c>
    </row>
    <row r="53" spans="3:7">
      <c r="C53" s="38" t="e">
        <f>IFERROR(INDEX(MasterRoster!$C$5:$G$1001,MATCH(VALUE(B53),MasterRoster!$F$5:$F$1001,0),1),INDEX(MasterRoster!$C$5:$G$1001,MATCH(B53,MasterRoster!$F$5:$F$1001,0),1))</f>
        <v>#N/A</v>
      </c>
      <c r="D53" s="38" t="e">
        <f>IFERROR(INDEX(MasterRoster!$C$5:$G$1001,MATCH(VALUE(B53),MasterRoster!$F$5:$F$1001,0),2),INDEX(MasterRoster!$C$5:$G$1001,MATCH(B53,MasterRoster!$F$5:$F$1001,0),2))</f>
        <v>#N/A</v>
      </c>
      <c r="E53" s="38" t="e">
        <f>IFERROR(INDEX(MasterRoster!$C$5:$G$1001,MATCH(VALUE(B53),MasterRoster!$F$5:$F$1001,0),3),INDEX(MasterRoster!$C$5:$G$1001,MATCH(B53,MasterRoster!$F$5:$F$1001,0),3))</f>
        <v>#N/A</v>
      </c>
      <c r="F53" s="38" t="e">
        <f>IFERROR(INDEX(MasterRoster!$C$5:$G$1001,MATCH(VALUE(B53),MasterRoster!$F$5:$F$1001,0),5),INDEX(MasterRoster!$C$5:$G$1001,MATCH(B53,MasterRoster!$F$5:$F$1001,0),5))</f>
        <v>#N/A</v>
      </c>
      <c r="G53" s="38" t="e">
        <f t="shared" si="0"/>
        <v>#N/A</v>
      </c>
    </row>
    <row r="54" spans="3:7">
      <c r="C54" s="38" t="e">
        <f>IFERROR(INDEX(MasterRoster!$C$5:$G$1001,MATCH(VALUE(B54),MasterRoster!$F$5:$F$1001,0),1),INDEX(MasterRoster!$C$5:$G$1001,MATCH(B54,MasterRoster!$F$5:$F$1001,0),1))</f>
        <v>#N/A</v>
      </c>
      <c r="D54" s="38" t="e">
        <f>IFERROR(INDEX(MasterRoster!$C$5:$G$1001,MATCH(VALUE(B54),MasterRoster!$F$5:$F$1001,0),2),INDEX(MasterRoster!$C$5:$G$1001,MATCH(B54,MasterRoster!$F$5:$F$1001,0),2))</f>
        <v>#N/A</v>
      </c>
      <c r="E54" s="38" t="e">
        <f>IFERROR(INDEX(MasterRoster!$C$5:$G$1001,MATCH(VALUE(B54),MasterRoster!$F$5:$F$1001,0),3),INDEX(MasterRoster!$C$5:$G$1001,MATCH(B54,MasterRoster!$F$5:$F$1001,0),3))</f>
        <v>#N/A</v>
      </c>
      <c r="F54" s="38" t="e">
        <f>IFERROR(INDEX(MasterRoster!$C$5:$G$1001,MATCH(VALUE(B54),MasterRoster!$F$5:$F$1001,0),5),INDEX(MasterRoster!$C$5:$G$1001,MATCH(B54,MasterRoster!$F$5:$F$1001,0),5))</f>
        <v>#N/A</v>
      </c>
      <c r="G54" s="38" t="e">
        <f t="shared" si="0"/>
        <v>#N/A</v>
      </c>
    </row>
    <row r="55" spans="3:7">
      <c r="C55" s="38" t="e">
        <f>IFERROR(INDEX(MasterRoster!$C$5:$G$1001,MATCH(VALUE(B55),MasterRoster!$F$5:$F$1001,0),1),INDEX(MasterRoster!$C$5:$G$1001,MATCH(B55,MasterRoster!$F$5:$F$1001,0),1))</f>
        <v>#N/A</v>
      </c>
      <c r="D55" s="38" t="e">
        <f>IFERROR(INDEX(MasterRoster!$C$5:$G$1001,MATCH(VALUE(B55),MasterRoster!$F$5:$F$1001,0),2),INDEX(MasterRoster!$C$5:$G$1001,MATCH(B55,MasterRoster!$F$5:$F$1001,0),2))</f>
        <v>#N/A</v>
      </c>
      <c r="E55" s="38" t="e">
        <f>IFERROR(INDEX(MasterRoster!$C$5:$G$1001,MATCH(VALUE(B55),MasterRoster!$F$5:$F$1001,0),3),INDEX(MasterRoster!$C$5:$G$1001,MATCH(B55,MasterRoster!$F$5:$F$1001,0),3))</f>
        <v>#N/A</v>
      </c>
      <c r="F55" s="38" t="e">
        <f>IFERROR(INDEX(MasterRoster!$C$5:$G$1001,MATCH(VALUE(B55),MasterRoster!$F$5:$F$1001,0),5),INDEX(MasterRoster!$C$5:$G$1001,MATCH(B55,MasterRoster!$F$5:$F$1001,0),5))</f>
        <v>#N/A</v>
      </c>
      <c r="G55" s="38" t="e">
        <f t="shared" si="0"/>
        <v>#N/A</v>
      </c>
    </row>
    <row r="56" spans="3:7">
      <c r="C56" s="38" t="e">
        <f>IFERROR(INDEX(MasterRoster!$C$5:$G$1001,MATCH(VALUE(B56),MasterRoster!$F$5:$F$1001,0),1),INDEX(MasterRoster!$C$5:$G$1001,MATCH(B56,MasterRoster!$F$5:$F$1001,0),1))</f>
        <v>#N/A</v>
      </c>
      <c r="D56" s="38" t="e">
        <f>IFERROR(INDEX(MasterRoster!$C$5:$G$1001,MATCH(VALUE(B56),MasterRoster!$F$5:$F$1001,0),2),INDEX(MasterRoster!$C$5:$G$1001,MATCH(B56,MasterRoster!$F$5:$F$1001,0),2))</f>
        <v>#N/A</v>
      </c>
      <c r="E56" s="38" t="e">
        <f>IFERROR(INDEX(MasterRoster!$C$5:$G$1001,MATCH(VALUE(B56),MasterRoster!$F$5:$F$1001,0),3),INDEX(MasterRoster!$C$5:$G$1001,MATCH(B56,MasterRoster!$F$5:$F$1001,0),3))</f>
        <v>#N/A</v>
      </c>
      <c r="F56" s="38" t="e">
        <f>IFERROR(INDEX(MasterRoster!$C$5:$G$1001,MATCH(VALUE(B56),MasterRoster!$F$5:$F$1001,0),5),INDEX(MasterRoster!$C$5:$G$1001,MATCH(B56,MasterRoster!$F$5:$F$1001,0),5))</f>
        <v>#N/A</v>
      </c>
      <c r="G56" s="38" t="e">
        <f t="shared" si="0"/>
        <v>#N/A</v>
      </c>
    </row>
    <row r="57" spans="3:7">
      <c r="C57" s="38" t="e">
        <f>IFERROR(INDEX(MasterRoster!$C$5:$G$1001,MATCH(VALUE(B57),MasterRoster!$F$5:$F$1001,0),1),INDEX(MasterRoster!$C$5:$G$1001,MATCH(B57,MasterRoster!$F$5:$F$1001,0),1))</f>
        <v>#N/A</v>
      </c>
      <c r="D57" s="38" t="e">
        <f>IFERROR(INDEX(MasterRoster!$C$5:$G$1001,MATCH(VALUE(B57),MasterRoster!$F$5:$F$1001,0),2),INDEX(MasterRoster!$C$5:$G$1001,MATCH(B57,MasterRoster!$F$5:$F$1001,0),2))</f>
        <v>#N/A</v>
      </c>
      <c r="E57" s="38" t="e">
        <f>IFERROR(INDEX(MasterRoster!$C$5:$G$1001,MATCH(VALUE(B57),MasterRoster!$F$5:$F$1001,0),3),INDEX(MasterRoster!$C$5:$G$1001,MATCH(B57,MasterRoster!$F$5:$F$1001,0),3))</f>
        <v>#N/A</v>
      </c>
      <c r="F57" s="38" t="e">
        <f>IFERROR(INDEX(MasterRoster!$C$5:$G$1001,MATCH(VALUE(B57),MasterRoster!$F$5:$F$1001,0),5),INDEX(MasterRoster!$C$5:$G$1001,MATCH(B57,MasterRoster!$F$5:$F$1001,0),5))</f>
        <v>#N/A</v>
      </c>
      <c r="G57" s="38" t="e">
        <f t="shared" si="0"/>
        <v>#N/A</v>
      </c>
    </row>
    <row r="58" spans="3:7">
      <c r="C58" s="38" t="e">
        <f>IFERROR(INDEX(MasterRoster!$C$5:$G$1001,MATCH(VALUE(B58),MasterRoster!$F$5:$F$1001,0),1),INDEX(MasterRoster!$C$5:$G$1001,MATCH(B58,MasterRoster!$F$5:$F$1001,0),1))</f>
        <v>#N/A</v>
      </c>
      <c r="D58" s="38" t="e">
        <f>IFERROR(INDEX(MasterRoster!$C$5:$G$1001,MATCH(VALUE(B58),MasterRoster!$F$5:$F$1001,0),2),INDEX(MasterRoster!$C$5:$G$1001,MATCH(B58,MasterRoster!$F$5:$F$1001,0),2))</f>
        <v>#N/A</v>
      </c>
      <c r="E58" s="38" t="e">
        <f>IFERROR(INDEX(MasterRoster!$C$5:$G$1001,MATCH(VALUE(B58),MasterRoster!$F$5:$F$1001,0),3),INDEX(MasterRoster!$C$5:$G$1001,MATCH(B58,MasterRoster!$F$5:$F$1001,0),3))</f>
        <v>#N/A</v>
      </c>
      <c r="F58" s="38" t="e">
        <f>IFERROR(INDEX(MasterRoster!$C$5:$G$1001,MATCH(VALUE(B58),MasterRoster!$F$5:$F$1001,0),5),INDEX(MasterRoster!$C$5:$G$1001,MATCH(B58,MasterRoster!$F$5:$F$1001,0),5))</f>
        <v>#N/A</v>
      </c>
      <c r="G58" s="38" t="e">
        <f t="shared" si="0"/>
        <v>#N/A</v>
      </c>
    </row>
    <row r="59" spans="3:7">
      <c r="C59" s="38" t="e">
        <f>IFERROR(INDEX(MasterRoster!$C$5:$G$1001,MATCH(VALUE(B59),MasterRoster!$F$5:$F$1001,0),1),INDEX(MasterRoster!$C$5:$G$1001,MATCH(B59,MasterRoster!$F$5:$F$1001,0),1))</f>
        <v>#N/A</v>
      </c>
      <c r="D59" s="38" t="e">
        <f>IFERROR(INDEX(MasterRoster!$C$5:$G$1001,MATCH(VALUE(B59),MasterRoster!$F$5:$F$1001,0),2),INDEX(MasterRoster!$C$5:$G$1001,MATCH(B59,MasterRoster!$F$5:$F$1001,0),2))</f>
        <v>#N/A</v>
      </c>
      <c r="E59" s="38" t="e">
        <f>IFERROR(INDEX(MasterRoster!$C$5:$G$1001,MATCH(VALUE(B59),MasterRoster!$F$5:$F$1001,0),3),INDEX(MasterRoster!$C$5:$G$1001,MATCH(B59,MasterRoster!$F$5:$F$1001,0),3))</f>
        <v>#N/A</v>
      </c>
      <c r="F59" s="38" t="e">
        <f>IFERROR(INDEX(MasterRoster!$C$5:$G$1001,MATCH(VALUE(B59),MasterRoster!$F$5:$F$1001,0),5),INDEX(MasterRoster!$C$5:$G$1001,MATCH(B59,MasterRoster!$F$5:$F$1001,0),5))</f>
        <v>#N/A</v>
      </c>
      <c r="G59" s="38" t="e">
        <f t="shared" si="0"/>
        <v>#N/A</v>
      </c>
    </row>
    <row r="60" spans="3:7">
      <c r="C60" s="38" t="e">
        <f>IFERROR(INDEX(MasterRoster!$C$5:$G$1001,MATCH(VALUE(B60),MasterRoster!$F$5:$F$1001,0),1),INDEX(MasterRoster!$C$5:$G$1001,MATCH(B60,MasterRoster!$F$5:$F$1001,0),1))</f>
        <v>#N/A</v>
      </c>
      <c r="D60" s="38" t="e">
        <f>IFERROR(INDEX(MasterRoster!$C$5:$G$1001,MATCH(VALUE(B60),MasterRoster!$F$5:$F$1001,0),2),INDEX(MasterRoster!$C$5:$G$1001,MATCH(B60,MasterRoster!$F$5:$F$1001,0),2))</f>
        <v>#N/A</v>
      </c>
      <c r="E60" s="38" t="e">
        <f>IFERROR(INDEX(MasterRoster!$C$5:$G$1001,MATCH(VALUE(B60),MasterRoster!$F$5:$F$1001,0),3),INDEX(MasterRoster!$C$5:$G$1001,MATCH(B60,MasterRoster!$F$5:$F$1001,0),3))</f>
        <v>#N/A</v>
      </c>
      <c r="F60" s="38" t="e">
        <f>IFERROR(INDEX(MasterRoster!$C$5:$G$1001,MATCH(VALUE(B60),MasterRoster!$F$5:$F$1001,0),5),INDEX(MasterRoster!$C$5:$G$1001,MATCH(B60,MasterRoster!$F$5:$F$1001,0),5))</f>
        <v>#N/A</v>
      </c>
      <c r="G60" s="38" t="e">
        <f t="shared" si="0"/>
        <v>#N/A</v>
      </c>
    </row>
    <row r="61" spans="3:7">
      <c r="C61" s="38" t="e">
        <f>IFERROR(INDEX(MasterRoster!$C$5:$G$1001,MATCH(VALUE(B61),MasterRoster!$F$5:$F$1001,0),1),INDEX(MasterRoster!$C$5:$G$1001,MATCH(B61,MasterRoster!$F$5:$F$1001,0),1))</f>
        <v>#N/A</v>
      </c>
      <c r="D61" s="38" t="e">
        <f>IFERROR(INDEX(MasterRoster!$C$5:$G$1001,MATCH(VALUE(B61),MasterRoster!$F$5:$F$1001,0),2),INDEX(MasterRoster!$C$5:$G$1001,MATCH(B61,MasterRoster!$F$5:$F$1001,0),2))</f>
        <v>#N/A</v>
      </c>
      <c r="E61" s="38" t="e">
        <f>IFERROR(INDEX(MasterRoster!$C$5:$G$1001,MATCH(VALUE(B61),MasterRoster!$F$5:$F$1001,0),3),INDEX(MasterRoster!$C$5:$G$1001,MATCH(B61,MasterRoster!$F$5:$F$1001,0),3))</f>
        <v>#N/A</v>
      </c>
      <c r="F61" s="38" t="e">
        <f>IFERROR(INDEX(MasterRoster!$C$5:$G$1001,MATCH(VALUE(B61),MasterRoster!$F$5:$F$1001,0),5),INDEX(MasterRoster!$C$5:$G$1001,MATCH(B61,MasterRoster!$F$5:$F$1001,0),5))</f>
        <v>#N/A</v>
      </c>
      <c r="G61" s="38" t="e">
        <f t="shared" si="0"/>
        <v>#N/A</v>
      </c>
    </row>
    <row r="62" spans="3:7">
      <c r="C62" s="38" t="e">
        <f>IFERROR(INDEX(MasterRoster!$C$5:$G$1001,MATCH(VALUE(B62),MasterRoster!$F$5:$F$1001,0),1),INDEX(MasterRoster!$C$5:$G$1001,MATCH(B62,MasterRoster!$F$5:$F$1001,0),1))</f>
        <v>#N/A</v>
      </c>
      <c r="D62" s="38" t="e">
        <f>IFERROR(INDEX(MasterRoster!$C$5:$G$1001,MATCH(VALUE(B62),MasterRoster!$F$5:$F$1001,0),2),INDEX(MasterRoster!$C$5:$G$1001,MATCH(B62,MasterRoster!$F$5:$F$1001,0),2))</f>
        <v>#N/A</v>
      </c>
      <c r="E62" s="38" t="e">
        <f>IFERROR(INDEX(MasterRoster!$C$5:$G$1001,MATCH(VALUE(B62),MasterRoster!$F$5:$F$1001,0),3),INDEX(MasterRoster!$C$5:$G$1001,MATCH(B62,MasterRoster!$F$5:$F$1001,0),3))</f>
        <v>#N/A</v>
      </c>
      <c r="F62" s="38" t="e">
        <f>IFERROR(INDEX(MasterRoster!$C$5:$G$1001,MATCH(VALUE(B62),MasterRoster!$F$5:$F$1001,0),5),INDEX(MasterRoster!$C$5:$G$1001,MATCH(B62,MasterRoster!$F$5:$F$1001,0),5))</f>
        <v>#N/A</v>
      </c>
      <c r="G62" s="38" t="e">
        <f t="shared" si="0"/>
        <v>#N/A</v>
      </c>
    </row>
    <row r="63" spans="3:7">
      <c r="C63" s="38" t="e">
        <f>IFERROR(INDEX(MasterRoster!$C$5:$G$1001,MATCH(VALUE(B63),MasterRoster!$F$5:$F$1001,0),1),INDEX(MasterRoster!$C$5:$G$1001,MATCH(B63,MasterRoster!$F$5:$F$1001,0),1))</f>
        <v>#N/A</v>
      </c>
      <c r="D63" s="38" t="e">
        <f>IFERROR(INDEX(MasterRoster!$C$5:$G$1001,MATCH(VALUE(B63),MasterRoster!$F$5:$F$1001,0),2),INDEX(MasterRoster!$C$5:$G$1001,MATCH(B63,MasterRoster!$F$5:$F$1001,0),2))</f>
        <v>#N/A</v>
      </c>
      <c r="E63" s="38" t="e">
        <f>IFERROR(INDEX(MasterRoster!$C$5:$G$1001,MATCH(VALUE(B63),MasterRoster!$F$5:$F$1001,0),3),INDEX(MasterRoster!$C$5:$G$1001,MATCH(B63,MasterRoster!$F$5:$F$1001,0),3))</f>
        <v>#N/A</v>
      </c>
      <c r="F63" s="38" t="e">
        <f>IFERROR(INDEX(MasterRoster!$C$5:$G$1001,MATCH(VALUE(B63),MasterRoster!$F$5:$F$1001,0),5),INDEX(MasterRoster!$C$5:$G$1001,MATCH(B63,MasterRoster!$F$5:$F$1001,0),5))</f>
        <v>#N/A</v>
      </c>
      <c r="G63" s="38" t="e">
        <f t="shared" si="0"/>
        <v>#N/A</v>
      </c>
    </row>
    <row r="64" spans="3:7">
      <c r="C64" s="38" t="e">
        <f>IFERROR(INDEX(MasterRoster!$C$5:$G$1001,MATCH(VALUE(B64),MasterRoster!$F$5:$F$1001,0),1),INDEX(MasterRoster!$C$5:$G$1001,MATCH(B64,MasterRoster!$F$5:$F$1001,0),1))</f>
        <v>#N/A</v>
      </c>
      <c r="D64" s="38" t="e">
        <f>IFERROR(INDEX(MasterRoster!$C$5:$G$1001,MATCH(VALUE(B64),MasterRoster!$F$5:$F$1001,0),2),INDEX(MasterRoster!$C$5:$G$1001,MATCH(B64,MasterRoster!$F$5:$F$1001,0),2))</f>
        <v>#N/A</v>
      </c>
      <c r="E64" s="38" t="e">
        <f>IFERROR(INDEX(MasterRoster!$C$5:$G$1001,MATCH(VALUE(B64),MasterRoster!$F$5:$F$1001,0),3),INDEX(MasterRoster!$C$5:$G$1001,MATCH(B64,MasterRoster!$F$5:$F$1001,0),3))</f>
        <v>#N/A</v>
      </c>
      <c r="F64" s="38" t="e">
        <f>IFERROR(INDEX(MasterRoster!$C$5:$G$1001,MATCH(VALUE(B64),MasterRoster!$F$5:$F$1001,0),5),INDEX(MasterRoster!$C$5:$G$1001,MATCH(B64,MasterRoster!$F$5:$F$1001,0),5))</f>
        <v>#N/A</v>
      </c>
      <c r="G64" s="38" t="e">
        <f t="shared" si="0"/>
        <v>#N/A</v>
      </c>
    </row>
    <row r="65" spans="3:7">
      <c r="C65" s="38" t="e">
        <f>IFERROR(INDEX(MasterRoster!$C$5:$G$1001,MATCH(VALUE(B65),MasterRoster!$F$5:$F$1001,0),1),INDEX(MasterRoster!$C$5:$G$1001,MATCH(B65,MasterRoster!$F$5:$F$1001,0),1))</f>
        <v>#N/A</v>
      </c>
      <c r="D65" s="38" t="e">
        <f>IFERROR(INDEX(MasterRoster!$C$5:$G$1001,MATCH(VALUE(B65),MasterRoster!$F$5:$F$1001,0),2),INDEX(MasterRoster!$C$5:$G$1001,MATCH(B65,MasterRoster!$F$5:$F$1001,0),2))</f>
        <v>#N/A</v>
      </c>
      <c r="E65" s="38" t="e">
        <f>IFERROR(INDEX(MasterRoster!$C$5:$G$1001,MATCH(VALUE(B65),MasterRoster!$F$5:$F$1001,0),3),INDEX(MasterRoster!$C$5:$G$1001,MATCH(B65,MasterRoster!$F$5:$F$1001,0),3))</f>
        <v>#N/A</v>
      </c>
      <c r="F65" s="38" t="e">
        <f>IFERROR(INDEX(MasterRoster!$C$5:$G$1001,MATCH(VALUE(B65),MasterRoster!$F$5:$F$1001,0),5),INDEX(MasterRoster!$C$5:$G$1001,MATCH(B65,MasterRoster!$F$5:$F$1001,0),5))</f>
        <v>#N/A</v>
      </c>
      <c r="G65" s="38" t="e">
        <f t="shared" si="0"/>
        <v>#N/A</v>
      </c>
    </row>
    <row r="66" spans="3:7">
      <c r="C66" s="38" t="e">
        <f>IFERROR(INDEX(MasterRoster!$C$5:$G$1001,MATCH(VALUE(B66),MasterRoster!$F$5:$F$1001,0),1),INDEX(MasterRoster!$C$5:$G$1001,MATCH(B66,MasterRoster!$F$5:$F$1001,0),1))</f>
        <v>#N/A</v>
      </c>
      <c r="D66" s="38" t="e">
        <f>IFERROR(INDEX(MasterRoster!$C$5:$G$1001,MATCH(VALUE(B66),MasterRoster!$F$5:$F$1001,0),2),INDEX(MasterRoster!$C$5:$G$1001,MATCH(B66,MasterRoster!$F$5:$F$1001,0),2))</f>
        <v>#N/A</v>
      </c>
      <c r="E66" s="38" t="e">
        <f>IFERROR(INDEX(MasterRoster!$C$5:$G$1001,MATCH(VALUE(B66),MasterRoster!$F$5:$F$1001,0),3),INDEX(MasterRoster!$C$5:$G$1001,MATCH(B66,MasterRoster!$F$5:$F$1001,0),3))</f>
        <v>#N/A</v>
      </c>
      <c r="F66" s="38" t="e">
        <f>IFERROR(INDEX(MasterRoster!$C$5:$G$1001,MATCH(VALUE(B66),MasterRoster!$F$5:$F$1001,0),5),INDEX(MasterRoster!$C$5:$G$1001,MATCH(B66,MasterRoster!$F$5:$F$1001,0),5))</f>
        <v>#N/A</v>
      </c>
      <c r="G66" s="38" t="e">
        <f t="shared" si="0"/>
        <v>#N/A</v>
      </c>
    </row>
    <row r="67" spans="3:7">
      <c r="C67" s="38" t="e">
        <f>IFERROR(INDEX(MasterRoster!$C$5:$G$1001,MATCH(VALUE(B67),MasterRoster!$F$5:$F$1001,0),1),INDEX(MasterRoster!$C$5:$G$1001,MATCH(B67,MasterRoster!$F$5:$F$1001,0),1))</f>
        <v>#N/A</v>
      </c>
      <c r="D67" s="38" t="e">
        <f>IFERROR(INDEX(MasterRoster!$C$5:$G$1001,MATCH(VALUE(B67),MasterRoster!$F$5:$F$1001,0),2),INDEX(MasterRoster!$C$5:$G$1001,MATCH(B67,MasterRoster!$F$5:$F$1001,0),2))</f>
        <v>#N/A</v>
      </c>
      <c r="E67" s="38" t="e">
        <f>IFERROR(INDEX(MasterRoster!$C$5:$G$1001,MATCH(VALUE(B67),MasterRoster!$F$5:$F$1001,0),3),INDEX(MasterRoster!$C$5:$G$1001,MATCH(B67,MasterRoster!$F$5:$F$1001,0),3))</f>
        <v>#N/A</v>
      </c>
      <c r="F67" s="38" t="e">
        <f>IFERROR(INDEX(MasterRoster!$C$5:$G$1001,MATCH(VALUE(B67),MasterRoster!$F$5:$F$1001,0),5),INDEX(MasterRoster!$C$5:$G$1001,MATCH(B67,MasterRoster!$F$5:$F$1001,0),5))</f>
        <v>#N/A</v>
      </c>
      <c r="G67" s="38" t="e">
        <f t="shared" si="0"/>
        <v>#N/A</v>
      </c>
    </row>
    <row r="68" spans="3:7">
      <c r="C68" s="38" t="e">
        <f>IFERROR(INDEX(MasterRoster!$C$5:$G$1001,MATCH(VALUE(B68),MasterRoster!$F$5:$F$1001,0),1),INDEX(MasterRoster!$C$5:$G$1001,MATCH(B68,MasterRoster!$F$5:$F$1001,0),1))</f>
        <v>#N/A</v>
      </c>
      <c r="D68" s="38" t="e">
        <f>IFERROR(INDEX(MasterRoster!$C$5:$G$1001,MATCH(VALUE(B68),MasterRoster!$F$5:$F$1001,0),2),INDEX(MasterRoster!$C$5:$G$1001,MATCH(B68,MasterRoster!$F$5:$F$1001,0),2))</f>
        <v>#N/A</v>
      </c>
      <c r="E68" s="38" t="e">
        <f>IFERROR(INDEX(MasterRoster!$C$5:$G$1001,MATCH(VALUE(B68),MasterRoster!$F$5:$F$1001,0),3),INDEX(MasterRoster!$C$5:$G$1001,MATCH(B68,MasterRoster!$F$5:$F$1001,0),3))</f>
        <v>#N/A</v>
      </c>
      <c r="F68" s="38" t="e">
        <f>IFERROR(INDEX(MasterRoster!$C$5:$G$1001,MATCH(VALUE(B68),MasterRoster!$F$5:$F$1001,0),5),INDEX(MasterRoster!$C$5:$G$1001,MATCH(B68,MasterRoster!$F$5:$F$1001,0),5))</f>
        <v>#N/A</v>
      </c>
      <c r="G68" s="38" t="e">
        <f t="shared" si="0"/>
        <v>#N/A</v>
      </c>
    </row>
    <row r="69" spans="3:7">
      <c r="C69" s="38" t="e">
        <f>IFERROR(INDEX(MasterRoster!$C$5:$G$1001,MATCH(VALUE(B69),MasterRoster!$F$5:$F$1001,0),1),INDEX(MasterRoster!$C$5:$G$1001,MATCH(B69,MasterRoster!$F$5:$F$1001,0),1))</f>
        <v>#N/A</v>
      </c>
      <c r="D69" s="38" t="e">
        <f>IFERROR(INDEX(MasterRoster!$C$5:$G$1001,MATCH(VALUE(B69),MasterRoster!$F$5:$F$1001,0),2),INDEX(MasterRoster!$C$5:$G$1001,MATCH(B69,MasterRoster!$F$5:$F$1001,0),2))</f>
        <v>#N/A</v>
      </c>
      <c r="E69" s="38" t="e">
        <f>IFERROR(INDEX(MasterRoster!$C$5:$G$1001,MATCH(VALUE(B69),MasterRoster!$F$5:$F$1001,0),3),INDEX(MasterRoster!$C$5:$G$1001,MATCH(B69,MasterRoster!$F$5:$F$1001,0),3))</f>
        <v>#N/A</v>
      </c>
      <c r="F69" s="38" t="e">
        <f>IFERROR(INDEX(MasterRoster!$C$5:$G$1001,MATCH(VALUE(B69),MasterRoster!$F$5:$F$1001,0),5),INDEX(MasterRoster!$C$5:$G$1001,MATCH(B69,MasterRoster!$F$5:$F$1001,0),5))</f>
        <v>#N/A</v>
      </c>
      <c r="G69" s="38" t="e">
        <f t="shared" si="0"/>
        <v>#N/A</v>
      </c>
    </row>
    <row r="70" spans="3:7">
      <c r="C70" s="38" t="e">
        <f>IFERROR(INDEX(MasterRoster!$C$5:$G$1001,MATCH(VALUE(B70),MasterRoster!$F$5:$F$1001,0),1),INDEX(MasterRoster!$C$5:$G$1001,MATCH(B70,MasterRoster!$F$5:$F$1001,0),1))</f>
        <v>#N/A</v>
      </c>
      <c r="D70" s="38" t="e">
        <f>IFERROR(INDEX(MasterRoster!$C$5:$G$1001,MATCH(VALUE(B70),MasterRoster!$F$5:$F$1001,0),2),INDEX(MasterRoster!$C$5:$G$1001,MATCH(B70,MasterRoster!$F$5:$F$1001,0),2))</f>
        <v>#N/A</v>
      </c>
      <c r="E70" s="38" t="e">
        <f>IFERROR(INDEX(MasterRoster!$C$5:$G$1001,MATCH(VALUE(B70),MasterRoster!$F$5:$F$1001,0),3),INDEX(MasterRoster!$C$5:$G$1001,MATCH(B70,MasterRoster!$F$5:$F$1001,0),3))</f>
        <v>#N/A</v>
      </c>
      <c r="F70" s="38" t="e">
        <f>IFERROR(INDEX(MasterRoster!$C$5:$G$1001,MATCH(VALUE(B70),MasterRoster!$F$5:$F$1001,0),5),INDEX(MasterRoster!$C$5:$G$1001,MATCH(B70,MasterRoster!$F$5:$F$1001,0),5))</f>
        <v>#N/A</v>
      </c>
      <c r="G70" s="38" t="e">
        <f t="shared" si="0"/>
        <v>#N/A</v>
      </c>
    </row>
    <row r="71" spans="3:7">
      <c r="C71" s="38" t="e">
        <f>IFERROR(INDEX(MasterRoster!$C$5:$G$1001,MATCH(VALUE(B71),MasterRoster!$F$5:$F$1001,0),1),INDEX(MasterRoster!$C$5:$G$1001,MATCH(B71,MasterRoster!$F$5:$F$1001,0),1))</f>
        <v>#N/A</v>
      </c>
      <c r="D71" s="38" t="e">
        <f>IFERROR(INDEX(MasterRoster!$C$5:$G$1001,MATCH(VALUE(B71),MasterRoster!$F$5:$F$1001,0),2),INDEX(MasterRoster!$C$5:$G$1001,MATCH(B71,MasterRoster!$F$5:$F$1001,0),2))</f>
        <v>#N/A</v>
      </c>
      <c r="E71" s="38" t="e">
        <f>IFERROR(INDEX(MasterRoster!$C$5:$G$1001,MATCH(VALUE(B71),MasterRoster!$F$5:$F$1001,0),3),INDEX(MasterRoster!$C$5:$G$1001,MATCH(B71,MasterRoster!$F$5:$F$1001,0),3))</f>
        <v>#N/A</v>
      </c>
      <c r="F71" s="38" t="e">
        <f>IFERROR(INDEX(MasterRoster!$C$5:$G$1001,MATCH(VALUE(B71),MasterRoster!$F$5:$F$1001,0),5),INDEX(MasterRoster!$C$5:$G$1001,MATCH(B71,MasterRoster!$F$5:$F$1001,0),5))</f>
        <v>#N/A</v>
      </c>
      <c r="G71" s="38" t="e">
        <f t="shared" ref="G71:G134" si="1">IF(F71="E1","PVT",IF(F71="E2","PFC",IF(F71="E3","LCpl",IF(F71="E4","Cpl",IF(F71="E5","Sgt",IF(F71="E6","SSgt",F71))))))</f>
        <v>#N/A</v>
      </c>
    </row>
    <row r="72" spans="3:7">
      <c r="C72" s="38" t="e">
        <f>IFERROR(INDEX(MasterRoster!$C$5:$G$1001,MATCH(VALUE(B72),MasterRoster!$F$5:$F$1001,0),1),INDEX(MasterRoster!$C$5:$G$1001,MATCH(B72,MasterRoster!$F$5:$F$1001,0),1))</f>
        <v>#N/A</v>
      </c>
      <c r="D72" s="38" t="e">
        <f>IFERROR(INDEX(MasterRoster!$C$5:$G$1001,MATCH(VALUE(B72),MasterRoster!$F$5:$F$1001,0),2),INDEX(MasterRoster!$C$5:$G$1001,MATCH(B72,MasterRoster!$F$5:$F$1001,0),2))</f>
        <v>#N/A</v>
      </c>
      <c r="E72" s="38" t="e">
        <f>IFERROR(INDEX(MasterRoster!$C$5:$G$1001,MATCH(VALUE(B72),MasterRoster!$F$5:$F$1001,0),3),INDEX(MasterRoster!$C$5:$G$1001,MATCH(B72,MasterRoster!$F$5:$F$1001,0),3))</f>
        <v>#N/A</v>
      </c>
      <c r="F72" s="38" t="e">
        <f>IFERROR(INDEX(MasterRoster!$C$5:$G$1001,MATCH(VALUE(B72),MasterRoster!$F$5:$F$1001,0),5),INDEX(MasterRoster!$C$5:$G$1001,MATCH(B72,MasterRoster!$F$5:$F$1001,0),5))</f>
        <v>#N/A</v>
      </c>
      <c r="G72" s="38" t="e">
        <f t="shared" si="1"/>
        <v>#N/A</v>
      </c>
    </row>
    <row r="73" spans="3:7">
      <c r="C73" s="38" t="e">
        <f>IFERROR(INDEX(MasterRoster!$C$5:$G$1001,MATCH(VALUE(B73),MasterRoster!$F$5:$F$1001,0),1),INDEX(MasterRoster!$C$5:$G$1001,MATCH(B73,MasterRoster!$F$5:$F$1001,0),1))</f>
        <v>#N/A</v>
      </c>
      <c r="D73" s="38" t="e">
        <f>IFERROR(INDEX(MasterRoster!$C$5:$G$1001,MATCH(VALUE(B73),MasterRoster!$F$5:$F$1001,0),2),INDEX(MasterRoster!$C$5:$G$1001,MATCH(B73,MasterRoster!$F$5:$F$1001,0),2))</f>
        <v>#N/A</v>
      </c>
      <c r="E73" s="38" t="e">
        <f>IFERROR(INDEX(MasterRoster!$C$5:$G$1001,MATCH(VALUE(B73),MasterRoster!$F$5:$F$1001,0),3),INDEX(MasterRoster!$C$5:$G$1001,MATCH(B73,MasterRoster!$F$5:$F$1001,0),3))</f>
        <v>#N/A</v>
      </c>
      <c r="F73" s="38" t="e">
        <f>IFERROR(INDEX(MasterRoster!$C$5:$G$1001,MATCH(VALUE(B73),MasterRoster!$F$5:$F$1001,0),5),INDEX(MasterRoster!$C$5:$G$1001,MATCH(B73,MasterRoster!$F$5:$F$1001,0),5))</f>
        <v>#N/A</v>
      </c>
      <c r="G73" s="38" t="e">
        <f t="shared" si="1"/>
        <v>#N/A</v>
      </c>
    </row>
    <row r="74" spans="3:7">
      <c r="C74" s="38" t="e">
        <f>IFERROR(INDEX(MasterRoster!$C$5:$G$1001,MATCH(VALUE(B74),MasterRoster!$F$5:$F$1001,0),1),INDEX(MasterRoster!$C$5:$G$1001,MATCH(B74,MasterRoster!$F$5:$F$1001,0),1))</f>
        <v>#N/A</v>
      </c>
      <c r="D74" s="38" t="e">
        <f>IFERROR(INDEX(MasterRoster!$C$5:$G$1001,MATCH(VALUE(B74),MasterRoster!$F$5:$F$1001,0),2),INDEX(MasterRoster!$C$5:$G$1001,MATCH(B74,MasterRoster!$F$5:$F$1001,0),2))</f>
        <v>#N/A</v>
      </c>
      <c r="E74" s="38" t="e">
        <f>IFERROR(INDEX(MasterRoster!$C$5:$G$1001,MATCH(VALUE(B74),MasterRoster!$F$5:$F$1001,0),3),INDEX(MasterRoster!$C$5:$G$1001,MATCH(B74,MasterRoster!$F$5:$F$1001,0),3))</f>
        <v>#N/A</v>
      </c>
      <c r="F74" s="38" t="e">
        <f>IFERROR(INDEX(MasterRoster!$C$5:$G$1001,MATCH(VALUE(B74),MasterRoster!$F$5:$F$1001,0),5),INDEX(MasterRoster!$C$5:$G$1001,MATCH(B74,MasterRoster!$F$5:$F$1001,0),5))</f>
        <v>#N/A</v>
      </c>
      <c r="G74" s="38" t="e">
        <f t="shared" si="1"/>
        <v>#N/A</v>
      </c>
    </row>
    <row r="75" spans="3:7">
      <c r="C75" s="38" t="e">
        <f>IFERROR(INDEX(MasterRoster!$C$5:$G$1001,MATCH(VALUE(B75),MasterRoster!$F$5:$F$1001,0),1),INDEX(MasterRoster!$C$5:$G$1001,MATCH(B75,MasterRoster!$F$5:$F$1001,0),1))</f>
        <v>#N/A</v>
      </c>
      <c r="D75" s="38" t="e">
        <f>IFERROR(INDEX(MasterRoster!$C$5:$G$1001,MATCH(VALUE(B75),MasterRoster!$F$5:$F$1001,0),2),INDEX(MasterRoster!$C$5:$G$1001,MATCH(B75,MasterRoster!$F$5:$F$1001,0),2))</f>
        <v>#N/A</v>
      </c>
      <c r="E75" s="38" t="e">
        <f>IFERROR(INDEX(MasterRoster!$C$5:$G$1001,MATCH(VALUE(B75),MasterRoster!$F$5:$F$1001,0),3),INDEX(MasterRoster!$C$5:$G$1001,MATCH(B75,MasterRoster!$F$5:$F$1001,0),3))</f>
        <v>#N/A</v>
      </c>
      <c r="F75" s="38" t="e">
        <f>IFERROR(INDEX(MasterRoster!$C$5:$G$1001,MATCH(VALUE(B75),MasterRoster!$F$5:$F$1001,0),5),INDEX(MasterRoster!$C$5:$G$1001,MATCH(B75,MasterRoster!$F$5:$F$1001,0),5))</f>
        <v>#N/A</v>
      </c>
      <c r="G75" s="38" t="e">
        <f t="shared" si="1"/>
        <v>#N/A</v>
      </c>
    </row>
    <row r="76" spans="3:7">
      <c r="C76" s="38" t="e">
        <f>IFERROR(INDEX(MasterRoster!$C$5:$G$1001,MATCH(VALUE(B76),MasterRoster!$F$5:$F$1001,0),1),INDEX(MasterRoster!$C$5:$G$1001,MATCH(B76,MasterRoster!$F$5:$F$1001,0),1))</f>
        <v>#N/A</v>
      </c>
      <c r="D76" s="38" t="e">
        <f>IFERROR(INDEX(MasterRoster!$C$5:$G$1001,MATCH(VALUE(B76),MasterRoster!$F$5:$F$1001,0),2),INDEX(MasterRoster!$C$5:$G$1001,MATCH(B76,MasterRoster!$F$5:$F$1001,0),2))</f>
        <v>#N/A</v>
      </c>
      <c r="E76" s="38" t="e">
        <f>IFERROR(INDEX(MasterRoster!$C$5:$G$1001,MATCH(VALUE(B76),MasterRoster!$F$5:$F$1001,0),3),INDEX(MasterRoster!$C$5:$G$1001,MATCH(B76,MasterRoster!$F$5:$F$1001,0),3))</f>
        <v>#N/A</v>
      </c>
      <c r="F76" s="38" t="e">
        <f>IFERROR(INDEX(MasterRoster!$C$5:$G$1001,MATCH(VALUE(B76),MasterRoster!$F$5:$F$1001,0),5),INDEX(MasterRoster!$C$5:$G$1001,MATCH(B76,MasterRoster!$F$5:$F$1001,0),5))</f>
        <v>#N/A</v>
      </c>
      <c r="G76" s="38" t="e">
        <f t="shared" si="1"/>
        <v>#N/A</v>
      </c>
    </row>
    <row r="77" spans="3:7">
      <c r="C77" s="38" t="e">
        <f>IFERROR(INDEX(MasterRoster!$C$5:$G$1001,MATCH(VALUE(B77),MasterRoster!$F$5:$F$1001,0),1),INDEX(MasterRoster!$C$5:$G$1001,MATCH(B77,MasterRoster!$F$5:$F$1001,0),1))</f>
        <v>#N/A</v>
      </c>
      <c r="D77" s="38" t="e">
        <f>IFERROR(INDEX(MasterRoster!$C$5:$G$1001,MATCH(VALUE(B77),MasterRoster!$F$5:$F$1001,0),2),INDEX(MasterRoster!$C$5:$G$1001,MATCH(B77,MasterRoster!$F$5:$F$1001,0),2))</f>
        <v>#N/A</v>
      </c>
      <c r="E77" s="38" t="e">
        <f>IFERROR(INDEX(MasterRoster!$C$5:$G$1001,MATCH(VALUE(B77),MasterRoster!$F$5:$F$1001,0),3),INDEX(MasterRoster!$C$5:$G$1001,MATCH(B77,MasterRoster!$F$5:$F$1001,0),3))</f>
        <v>#N/A</v>
      </c>
      <c r="F77" s="38" t="e">
        <f>IFERROR(INDEX(MasterRoster!$C$5:$G$1001,MATCH(VALUE(B77),MasterRoster!$F$5:$F$1001,0),5),INDEX(MasterRoster!$C$5:$G$1001,MATCH(B77,MasterRoster!$F$5:$F$1001,0),5))</f>
        <v>#N/A</v>
      </c>
      <c r="G77" s="38" t="e">
        <f t="shared" si="1"/>
        <v>#N/A</v>
      </c>
    </row>
    <row r="78" spans="3:7">
      <c r="C78" s="38" t="e">
        <f>IFERROR(INDEX(MasterRoster!$C$5:$G$1001,MATCH(VALUE(B78),MasterRoster!$F$5:$F$1001,0),1),INDEX(MasterRoster!$C$5:$G$1001,MATCH(B78,MasterRoster!$F$5:$F$1001,0),1))</f>
        <v>#N/A</v>
      </c>
      <c r="D78" s="38" t="e">
        <f>IFERROR(INDEX(MasterRoster!$C$5:$G$1001,MATCH(VALUE(B78),MasterRoster!$F$5:$F$1001,0),2),INDEX(MasterRoster!$C$5:$G$1001,MATCH(B78,MasterRoster!$F$5:$F$1001,0),2))</f>
        <v>#N/A</v>
      </c>
      <c r="E78" s="38" t="e">
        <f>IFERROR(INDEX(MasterRoster!$C$5:$G$1001,MATCH(VALUE(B78),MasterRoster!$F$5:$F$1001,0),3),INDEX(MasterRoster!$C$5:$G$1001,MATCH(B78,MasterRoster!$F$5:$F$1001,0),3))</f>
        <v>#N/A</v>
      </c>
      <c r="F78" s="38" t="e">
        <f>IFERROR(INDEX(MasterRoster!$C$5:$G$1001,MATCH(VALUE(B78),MasterRoster!$F$5:$F$1001,0),5),INDEX(MasterRoster!$C$5:$G$1001,MATCH(B78,MasterRoster!$F$5:$F$1001,0),5))</f>
        <v>#N/A</v>
      </c>
      <c r="G78" s="38" t="e">
        <f t="shared" si="1"/>
        <v>#N/A</v>
      </c>
    </row>
    <row r="79" spans="3:7">
      <c r="C79" s="38" t="e">
        <f>IFERROR(INDEX(MasterRoster!$C$5:$G$1001,MATCH(VALUE(B79),MasterRoster!$F$5:$F$1001,0),1),INDEX(MasterRoster!$C$5:$G$1001,MATCH(B79,MasterRoster!$F$5:$F$1001,0),1))</f>
        <v>#N/A</v>
      </c>
      <c r="D79" s="38" t="e">
        <f>IFERROR(INDEX(MasterRoster!$C$5:$G$1001,MATCH(VALUE(B79),MasterRoster!$F$5:$F$1001,0),2),INDEX(MasterRoster!$C$5:$G$1001,MATCH(B79,MasterRoster!$F$5:$F$1001,0),2))</f>
        <v>#N/A</v>
      </c>
      <c r="E79" s="38" t="e">
        <f>IFERROR(INDEX(MasterRoster!$C$5:$G$1001,MATCH(VALUE(B79),MasterRoster!$F$5:$F$1001,0),3),INDEX(MasterRoster!$C$5:$G$1001,MATCH(B79,MasterRoster!$F$5:$F$1001,0),3))</f>
        <v>#N/A</v>
      </c>
      <c r="F79" s="38" t="e">
        <f>IFERROR(INDEX(MasterRoster!$C$5:$G$1001,MATCH(VALUE(B79),MasterRoster!$F$5:$F$1001,0),5),INDEX(MasterRoster!$C$5:$G$1001,MATCH(B79,MasterRoster!$F$5:$F$1001,0),5))</f>
        <v>#N/A</v>
      </c>
      <c r="G79" s="38" t="e">
        <f t="shared" si="1"/>
        <v>#N/A</v>
      </c>
    </row>
    <row r="80" spans="3:7">
      <c r="C80" s="38" t="e">
        <f>IFERROR(INDEX(MasterRoster!$C$5:$G$1001,MATCH(VALUE(B80),MasterRoster!$F$5:$F$1001,0),1),INDEX(MasterRoster!$C$5:$G$1001,MATCH(B80,MasterRoster!$F$5:$F$1001,0),1))</f>
        <v>#N/A</v>
      </c>
      <c r="D80" s="38" t="e">
        <f>IFERROR(INDEX(MasterRoster!$C$5:$G$1001,MATCH(VALUE(B80),MasterRoster!$F$5:$F$1001,0),2),INDEX(MasterRoster!$C$5:$G$1001,MATCH(B80,MasterRoster!$F$5:$F$1001,0),2))</f>
        <v>#N/A</v>
      </c>
      <c r="E80" s="38" t="e">
        <f>IFERROR(INDEX(MasterRoster!$C$5:$G$1001,MATCH(VALUE(B80),MasterRoster!$F$5:$F$1001,0),3),INDEX(MasterRoster!$C$5:$G$1001,MATCH(B80,MasterRoster!$F$5:$F$1001,0),3))</f>
        <v>#N/A</v>
      </c>
      <c r="F80" s="38" t="e">
        <f>IFERROR(INDEX(MasterRoster!$C$5:$G$1001,MATCH(VALUE(B80),MasterRoster!$F$5:$F$1001,0),5),INDEX(MasterRoster!$C$5:$G$1001,MATCH(B80,MasterRoster!$F$5:$F$1001,0),5))</f>
        <v>#N/A</v>
      </c>
      <c r="G80" s="38" t="e">
        <f t="shared" si="1"/>
        <v>#N/A</v>
      </c>
    </row>
    <row r="81" spans="3:7">
      <c r="C81" s="38" t="e">
        <f>IFERROR(INDEX(MasterRoster!$C$5:$G$1001,MATCH(VALUE(B81),MasterRoster!$F$5:$F$1001,0),1),INDEX(MasterRoster!$C$5:$G$1001,MATCH(B81,MasterRoster!$F$5:$F$1001,0),1))</f>
        <v>#N/A</v>
      </c>
      <c r="D81" s="38" t="e">
        <f>IFERROR(INDEX(MasterRoster!$C$5:$G$1001,MATCH(VALUE(B81),MasterRoster!$F$5:$F$1001,0),2),INDEX(MasterRoster!$C$5:$G$1001,MATCH(B81,MasterRoster!$F$5:$F$1001,0),2))</f>
        <v>#N/A</v>
      </c>
      <c r="E81" s="38" t="e">
        <f>IFERROR(INDEX(MasterRoster!$C$5:$G$1001,MATCH(VALUE(B81),MasterRoster!$F$5:$F$1001,0),3),INDEX(MasterRoster!$C$5:$G$1001,MATCH(B81,MasterRoster!$F$5:$F$1001,0),3))</f>
        <v>#N/A</v>
      </c>
      <c r="F81" s="38" t="e">
        <f>IFERROR(INDEX(MasterRoster!$C$5:$G$1001,MATCH(VALUE(B81),MasterRoster!$F$5:$F$1001,0),5),INDEX(MasterRoster!$C$5:$G$1001,MATCH(B81,MasterRoster!$F$5:$F$1001,0),5))</f>
        <v>#N/A</v>
      </c>
      <c r="G81" s="38" t="e">
        <f t="shared" si="1"/>
        <v>#N/A</v>
      </c>
    </row>
    <row r="82" spans="3:7">
      <c r="C82" s="38" t="e">
        <f>IFERROR(INDEX(MasterRoster!$C$5:$G$1001,MATCH(VALUE(B82),MasterRoster!$F$5:$F$1001,0),1),INDEX(MasterRoster!$C$5:$G$1001,MATCH(B82,MasterRoster!$F$5:$F$1001,0),1))</f>
        <v>#N/A</v>
      </c>
      <c r="D82" s="38" t="e">
        <f>IFERROR(INDEX(MasterRoster!$C$5:$G$1001,MATCH(VALUE(B82),MasterRoster!$F$5:$F$1001,0),2),INDEX(MasterRoster!$C$5:$G$1001,MATCH(B82,MasterRoster!$F$5:$F$1001,0),2))</f>
        <v>#N/A</v>
      </c>
      <c r="E82" s="38" t="e">
        <f>IFERROR(INDEX(MasterRoster!$C$5:$G$1001,MATCH(VALUE(B82),MasterRoster!$F$5:$F$1001,0),3),INDEX(MasterRoster!$C$5:$G$1001,MATCH(B82,MasterRoster!$F$5:$F$1001,0),3))</f>
        <v>#N/A</v>
      </c>
      <c r="F82" s="38" t="e">
        <f>IFERROR(INDEX(MasterRoster!$C$5:$G$1001,MATCH(VALUE(B82),MasterRoster!$F$5:$F$1001,0),5),INDEX(MasterRoster!$C$5:$G$1001,MATCH(B82,MasterRoster!$F$5:$F$1001,0),5))</f>
        <v>#N/A</v>
      </c>
      <c r="G82" s="38" t="e">
        <f t="shared" si="1"/>
        <v>#N/A</v>
      </c>
    </row>
    <row r="83" spans="3:7">
      <c r="C83" s="38" t="e">
        <f>IFERROR(INDEX(MasterRoster!$C$5:$G$1001,MATCH(VALUE(B83),MasterRoster!$F$5:$F$1001,0),1),INDEX(MasterRoster!$C$5:$G$1001,MATCH(B83,MasterRoster!$F$5:$F$1001,0),1))</f>
        <v>#N/A</v>
      </c>
      <c r="D83" s="38" t="e">
        <f>IFERROR(INDEX(MasterRoster!$C$5:$G$1001,MATCH(VALUE(B83),MasterRoster!$F$5:$F$1001,0),2),INDEX(MasterRoster!$C$5:$G$1001,MATCH(B83,MasterRoster!$F$5:$F$1001,0),2))</f>
        <v>#N/A</v>
      </c>
      <c r="E83" s="38" t="e">
        <f>IFERROR(INDEX(MasterRoster!$C$5:$G$1001,MATCH(VALUE(B83),MasterRoster!$F$5:$F$1001,0),3),INDEX(MasterRoster!$C$5:$G$1001,MATCH(B83,MasterRoster!$F$5:$F$1001,0),3))</f>
        <v>#N/A</v>
      </c>
      <c r="F83" s="38" t="e">
        <f>IFERROR(INDEX(MasterRoster!$C$5:$G$1001,MATCH(VALUE(B83),MasterRoster!$F$5:$F$1001,0),5),INDEX(MasterRoster!$C$5:$G$1001,MATCH(B83,MasterRoster!$F$5:$F$1001,0),5))</f>
        <v>#N/A</v>
      </c>
      <c r="G83" s="38" t="e">
        <f t="shared" si="1"/>
        <v>#N/A</v>
      </c>
    </row>
    <row r="84" spans="3:7">
      <c r="C84" s="38" t="e">
        <f>IFERROR(INDEX(MasterRoster!$C$5:$G$1001,MATCH(VALUE(B84),MasterRoster!$F$5:$F$1001,0),1),INDEX(MasterRoster!$C$5:$G$1001,MATCH(B84,MasterRoster!$F$5:$F$1001,0),1))</f>
        <v>#N/A</v>
      </c>
      <c r="D84" s="38" t="e">
        <f>IFERROR(INDEX(MasterRoster!$C$5:$G$1001,MATCH(VALUE(B84),MasterRoster!$F$5:$F$1001,0),2),INDEX(MasterRoster!$C$5:$G$1001,MATCH(B84,MasterRoster!$F$5:$F$1001,0),2))</f>
        <v>#N/A</v>
      </c>
      <c r="E84" s="38" t="e">
        <f>IFERROR(INDEX(MasterRoster!$C$5:$G$1001,MATCH(VALUE(B84),MasterRoster!$F$5:$F$1001,0),3),INDEX(MasterRoster!$C$5:$G$1001,MATCH(B84,MasterRoster!$F$5:$F$1001,0),3))</f>
        <v>#N/A</v>
      </c>
      <c r="F84" s="38" t="e">
        <f>IFERROR(INDEX(MasterRoster!$C$5:$G$1001,MATCH(VALUE(B84),MasterRoster!$F$5:$F$1001,0),5),INDEX(MasterRoster!$C$5:$G$1001,MATCH(B84,MasterRoster!$F$5:$F$1001,0),5))</f>
        <v>#N/A</v>
      </c>
      <c r="G84" s="38" t="e">
        <f t="shared" si="1"/>
        <v>#N/A</v>
      </c>
    </row>
    <row r="85" spans="3:7">
      <c r="C85" s="38" t="e">
        <f>IFERROR(INDEX(MasterRoster!$C$5:$G$1001,MATCH(VALUE(B85),MasterRoster!$F$5:$F$1001,0),1),INDEX(MasterRoster!$C$5:$G$1001,MATCH(B85,MasterRoster!$F$5:$F$1001,0),1))</f>
        <v>#N/A</v>
      </c>
      <c r="D85" s="38" t="e">
        <f>IFERROR(INDEX(MasterRoster!$C$5:$G$1001,MATCH(VALUE(B85),MasterRoster!$F$5:$F$1001,0),2),INDEX(MasterRoster!$C$5:$G$1001,MATCH(B85,MasterRoster!$F$5:$F$1001,0),2))</f>
        <v>#N/A</v>
      </c>
      <c r="E85" s="38" t="e">
        <f>IFERROR(INDEX(MasterRoster!$C$5:$G$1001,MATCH(VALUE(B85),MasterRoster!$F$5:$F$1001,0),3),INDEX(MasterRoster!$C$5:$G$1001,MATCH(B85,MasterRoster!$F$5:$F$1001,0),3))</f>
        <v>#N/A</v>
      </c>
      <c r="F85" s="38" t="e">
        <f>IFERROR(INDEX(MasterRoster!$C$5:$G$1001,MATCH(VALUE(B85),MasterRoster!$F$5:$F$1001,0),5),INDEX(MasterRoster!$C$5:$G$1001,MATCH(B85,MasterRoster!$F$5:$F$1001,0),5))</f>
        <v>#N/A</v>
      </c>
      <c r="G85" s="38" t="e">
        <f t="shared" si="1"/>
        <v>#N/A</v>
      </c>
    </row>
    <row r="86" spans="3:7">
      <c r="C86" s="38" t="e">
        <f>IFERROR(INDEX(MasterRoster!$C$5:$G$1001,MATCH(VALUE(B86),MasterRoster!$F$5:$F$1001,0),1),INDEX(MasterRoster!$C$5:$G$1001,MATCH(B86,MasterRoster!$F$5:$F$1001,0),1))</f>
        <v>#N/A</v>
      </c>
      <c r="D86" s="38" t="e">
        <f>IFERROR(INDEX(MasterRoster!$C$5:$G$1001,MATCH(VALUE(B86),MasterRoster!$F$5:$F$1001,0),2),INDEX(MasterRoster!$C$5:$G$1001,MATCH(B86,MasterRoster!$F$5:$F$1001,0),2))</f>
        <v>#N/A</v>
      </c>
      <c r="E86" s="38" t="e">
        <f>IFERROR(INDEX(MasterRoster!$C$5:$G$1001,MATCH(VALUE(B86),MasterRoster!$F$5:$F$1001,0),3),INDEX(MasterRoster!$C$5:$G$1001,MATCH(B86,MasterRoster!$F$5:$F$1001,0),3))</f>
        <v>#N/A</v>
      </c>
      <c r="F86" s="38" t="e">
        <f>IFERROR(INDEX(MasterRoster!$C$5:$G$1001,MATCH(VALUE(B86),MasterRoster!$F$5:$F$1001,0),5),INDEX(MasterRoster!$C$5:$G$1001,MATCH(B86,MasterRoster!$F$5:$F$1001,0),5))</f>
        <v>#N/A</v>
      </c>
      <c r="G86" s="38" t="e">
        <f t="shared" si="1"/>
        <v>#N/A</v>
      </c>
    </row>
    <row r="87" spans="3:7">
      <c r="C87" s="38" t="e">
        <f>IFERROR(INDEX(MasterRoster!$C$5:$G$1001,MATCH(VALUE(B87),MasterRoster!$F$5:$F$1001,0),1),INDEX(MasterRoster!$C$5:$G$1001,MATCH(B87,MasterRoster!$F$5:$F$1001,0),1))</f>
        <v>#N/A</v>
      </c>
      <c r="D87" s="38" t="e">
        <f>IFERROR(INDEX(MasterRoster!$C$5:$G$1001,MATCH(VALUE(B87),MasterRoster!$F$5:$F$1001,0),2),INDEX(MasterRoster!$C$5:$G$1001,MATCH(B87,MasterRoster!$F$5:$F$1001,0),2))</f>
        <v>#N/A</v>
      </c>
      <c r="E87" s="38" t="e">
        <f>IFERROR(INDEX(MasterRoster!$C$5:$G$1001,MATCH(VALUE(B87),MasterRoster!$F$5:$F$1001,0),3),INDEX(MasterRoster!$C$5:$G$1001,MATCH(B87,MasterRoster!$F$5:$F$1001,0),3))</f>
        <v>#N/A</v>
      </c>
      <c r="F87" s="38" t="e">
        <f>IFERROR(INDEX(MasterRoster!$C$5:$G$1001,MATCH(VALUE(B87),MasterRoster!$F$5:$F$1001,0),5),INDEX(MasterRoster!$C$5:$G$1001,MATCH(B87,MasterRoster!$F$5:$F$1001,0),5))</f>
        <v>#N/A</v>
      </c>
      <c r="G87" s="38" t="e">
        <f t="shared" si="1"/>
        <v>#N/A</v>
      </c>
    </row>
    <row r="88" spans="3:7">
      <c r="C88" s="38" t="e">
        <f>IFERROR(INDEX(MasterRoster!$C$5:$G$1001,MATCH(VALUE(B88),MasterRoster!$F$5:$F$1001,0),1),INDEX(MasterRoster!$C$5:$G$1001,MATCH(B88,MasterRoster!$F$5:$F$1001,0),1))</f>
        <v>#N/A</v>
      </c>
      <c r="D88" s="38" t="e">
        <f>IFERROR(INDEX(MasterRoster!$C$5:$G$1001,MATCH(VALUE(B88),MasterRoster!$F$5:$F$1001,0),2),INDEX(MasterRoster!$C$5:$G$1001,MATCH(B88,MasterRoster!$F$5:$F$1001,0),2))</f>
        <v>#N/A</v>
      </c>
      <c r="E88" s="38" t="e">
        <f>IFERROR(INDEX(MasterRoster!$C$5:$G$1001,MATCH(VALUE(B88),MasterRoster!$F$5:$F$1001,0),3),INDEX(MasterRoster!$C$5:$G$1001,MATCH(B88,MasterRoster!$F$5:$F$1001,0),3))</f>
        <v>#N/A</v>
      </c>
      <c r="F88" s="38" t="e">
        <f>IFERROR(INDEX(MasterRoster!$C$5:$G$1001,MATCH(VALUE(B88),MasterRoster!$F$5:$F$1001,0),5),INDEX(MasterRoster!$C$5:$G$1001,MATCH(B88,MasterRoster!$F$5:$F$1001,0),5))</f>
        <v>#N/A</v>
      </c>
      <c r="G88" s="38" t="e">
        <f t="shared" si="1"/>
        <v>#N/A</v>
      </c>
    </row>
    <row r="89" spans="3:7">
      <c r="C89" s="38" t="e">
        <f>IFERROR(INDEX(MasterRoster!$C$5:$G$1001,MATCH(VALUE(B89),MasterRoster!$F$5:$F$1001,0),1),INDEX(MasterRoster!$C$5:$G$1001,MATCH(B89,MasterRoster!$F$5:$F$1001,0),1))</f>
        <v>#N/A</v>
      </c>
      <c r="D89" s="38" t="e">
        <f>IFERROR(INDEX(MasterRoster!$C$5:$G$1001,MATCH(VALUE(B89),MasterRoster!$F$5:$F$1001,0),2),INDEX(MasterRoster!$C$5:$G$1001,MATCH(B89,MasterRoster!$F$5:$F$1001,0),2))</f>
        <v>#N/A</v>
      </c>
      <c r="E89" s="38" t="e">
        <f>IFERROR(INDEX(MasterRoster!$C$5:$G$1001,MATCH(VALUE(B89),MasterRoster!$F$5:$F$1001,0),3),INDEX(MasterRoster!$C$5:$G$1001,MATCH(B89,MasterRoster!$F$5:$F$1001,0),3))</f>
        <v>#N/A</v>
      </c>
      <c r="F89" s="38" t="e">
        <f>IFERROR(INDEX(MasterRoster!$C$5:$G$1001,MATCH(VALUE(B89),MasterRoster!$F$5:$F$1001,0),5),INDEX(MasterRoster!$C$5:$G$1001,MATCH(B89,MasterRoster!$F$5:$F$1001,0),5))</f>
        <v>#N/A</v>
      </c>
      <c r="G89" s="38" t="e">
        <f t="shared" si="1"/>
        <v>#N/A</v>
      </c>
    </row>
    <row r="90" spans="3:7">
      <c r="C90" s="38" t="e">
        <f>IFERROR(INDEX(MasterRoster!$C$5:$G$1001,MATCH(VALUE(B90),MasterRoster!$F$5:$F$1001,0),1),INDEX(MasterRoster!$C$5:$G$1001,MATCH(B90,MasterRoster!$F$5:$F$1001,0),1))</f>
        <v>#N/A</v>
      </c>
      <c r="D90" s="38" t="e">
        <f>IFERROR(INDEX(MasterRoster!$C$5:$G$1001,MATCH(VALUE(B90),MasterRoster!$F$5:$F$1001,0),2),INDEX(MasterRoster!$C$5:$G$1001,MATCH(B90,MasterRoster!$F$5:$F$1001,0),2))</f>
        <v>#N/A</v>
      </c>
      <c r="E90" s="38" t="e">
        <f>IFERROR(INDEX(MasterRoster!$C$5:$G$1001,MATCH(VALUE(B90),MasterRoster!$F$5:$F$1001,0),3),INDEX(MasterRoster!$C$5:$G$1001,MATCH(B90,MasterRoster!$F$5:$F$1001,0),3))</f>
        <v>#N/A</v>
      </c>
      <c r="F90" s="38" t="e">
        <f>IFERROR(INDEX(MasterRoster!$C$5:$G$1001,MATCH(VALUE(B90),MasterRoster!$F$5:$F$1001,0),5),INDEX(MasterRoster!$C$5:$G$1001,MATCH(B90,MasterRoster!$F$5:$F$1001,0),5))</f>
        <v>#N/A</v>
      </c>
      <c r="G90" s="38" t="e">
        <f t="shared" si="1"/>
        <v>#N/A</v>
      </c>
    </row>
    <row r="91" spans="3:7">
      <c r="C91" s="38" t="e">
        <f>IFERROR(INDEX(MasterRoster!$C$5:$G$1001,MATCH(VALUE(B91),MasterRoster!$F$5:$F$1001,0),1),INDEX(MasterRoster!$C$5:$G$1001,MATCH(B91,MasterRoster!$F$5:$F$1001,0),1))</f>
        <v>#N/A</v>
      </c>
      <c r="D91" s="38" t="e">
        <f>IFERROR(INDEX(MasterRoster!$C$5:$G$1001,MATCH(VALUE(B91),MasterRoster!$F$5:$F$1001,0),2),INDEX(MasterRoster!$C$5:$G$1001,MATCH(B91,MasterRoster!$F$5:$F$1001,0),2))</f>
        <v>#N/A</v>
      </c>
      <c r="E91" s="38" t="e">
        <f>IFERROR(INDEX(MasterRoster!$C$5:$G$1001,MATCH(VALUE(B91),MasterRoster!$F$5:$F$1001,0),3),INDEX(MasterRoster!$C$5:$G$1001,MATCH(B91,MasterRoster!$F$5:$F$1001,0),3))</f>
        <v>#N/A</v>
      </c>
      <c r="F91" s="38" t="e">
        <f>IFERROR(INDEX(MasterRoster!$C$5:$G$1001,MATCH(VALUE(B91),MasterRoster!$F$5:$F$1001,0),5),INDEX(MasterRoster!$C$5:$G$1001,MATCH(B91,MasterRoster!$F$5:$F$1001,0),5))</f>
        <v>#N/A</v>
      </c>
      <c r="G91" s="38" t="e">
        <f t="shared" si="1"/>
        <v>#N/A</v>
      </c>
    </row>
    <row r="92" spans="3:7">
      <c r="C92" s="38" t="e">
        <f>IFERROR(INDEX(MasterRoster!$C$5:$G$1001,MATCH(VALUE(B92),MasterRoster!$F$5:$F$1001,0),1),INDEX(MasterRoster!$C$5:$G$1001,MATCH(B92,MasterRoster!$F$5:$F$1001,0),1))</f>
        <v>#N/A</v>
      </c>
      <c r="D92" s="38" t="e">
        <f>IFERROR(INDEX(MasterRoster!$C$5:$G$1001,MATCH(VALUE(B92),MasterRoster!$F$5:$F$1001,0),2),INDEX(MasterRoster!$C$5:$G$1001,MATCH(B92,MasterRoster!$F$5:$F$1001,0),2))</f>
        <v>#N/A</v>
      </c>
      <c r="E92" s="38" t="e">
        <f>IFERROR(INDEX(MasterRoster!$C$5:$G$1001,MATCH(VALUE(B92),MasterRoster!$F$5:$F$1001,0),3),INDEX(MasterRoster!$C$5:$G$1001,MATCH(B92,MasterRoster!$F$5:$F$1001,0),3))</f>
        <v>#N/A</v>
      </c>
      <c r="F92" s="38" t="e">
        <f>IFERROR(INDEX(MasterRoster!$C$5:$G$1001,MATCH(VALUE(B92),MasterRoster!$F$5:$F$1001,0),5),INDEX(MasterRoster!$C$5:$G$1001,MATCH(B92,MasterRoster!$F$5:$F$1001,0),5))</f>
        <v>#N/A</v>
      </c>
      <c r="G92" s="38" t="e">
        <f t="shared" si="1"/>
        <v>#N/A</v>
      </c>
    </row>
    <row r="93" spans="3:7">
      <c r="C93" s="38" t="e">
        <f>IFERROR(INDEX(MasterRoster!$C$5:$G$1001,MATCH(VALUE(B93),MasterRoster!$F$5:$F$1001,0),1),INDEX(MasterRoster!$C$5:$G$1001,MATCH(B93,MasterRoster!$F$5:$F$1001,0),1))</f>
        <v>#N/A</v>
      </c>
      <c r="D93" s="38" t="e">
        <f>IFERROR(INDEX(MasterRoster!$C$5:$G$1001,MATCH(VALUE(B93),MasterRoster!$F$5:$F$1001,0),2),INDEX(MasterRoster!$C$5:$G$1001,MATCH(B93,MasterRoster!$F$5:$F$1001,0),2))</f>
        <v>#N/A</v>
      </c>
      <c r="E93" s="38" t="e">
        <f>IFERROR(INDEX(MasterRoster!$C$5:$G$1001,MATCH(VALUE(B93),MasterRoster!$F$5:$F$1001,0),3),INDEX(MasterRoster!$C$5:$G$1001,MATCH(B93,MasterRoster!$F$5:$F$1001,0),3))</f>
        <v>#N/A</v>
      </c>
      <c r="F93" s="38" t="e">
        <f>IFERROR(INDEX(MasterRoster!$C$5:$G$1001,MATCH(VALUE(B93),MasterRoster!$F$5:$F$1001,0),5),INDEX(MasterRoster!$C$5:$G$1001,MATCH(B93,MasterRoster!$F$5:$F$1001,0),5))</f>
        <v>#N/A</v>
      </c>
      <c r="G93" s="38" t="e">
        <f t="shared" si="1"/>
        <v>#N/A</v>
      </c>
    </row>
    <row r="94" spans="3:7">
      <c r="C94" s="38" t="e">
        <f>IFERROR(INDEX(MasterRoster!$C$5:$G$1001,MATCH(VALUE(B94),MasterRoster!$F$5:$F$1001,0),1),INDEX(MasterRoster!$C$5:$G$1001,MATCH(B94,MasterRoster!$F$5:$F$1001,0),1))</f>
        <v>#N/A</v>
      </c>
      <c r="D94" s="38" t="e">
        <f>IFERROR(INDEX(MasterRoster!$C$5:$G$1001,MATCH(VALUE(B94),MasterRoster!$F$5:$F$1001,0),2),INDEX(MasterRoster!$C$5:$G$1001,MATCH(B94,MasterRoster!$F$5:$F$1001,0),2))</f>
        <v>#N/A</v>
      </c>
      <c r="E94" s="38" t="e">
        <f>IFERROR(INDEX(MasterRoster!$C$5:$G$1001,MATCH(VALUE(B94),MasterRoster!$F$5:$F$1001,0),3),INDEX(MasterRoster!$C$5:$G$1001,MATCH(B94,MasterRoster!$F$5:$F$1001,0),3))</f>
        <v>#N/A</v>
      </c>
      <c r="F94" s="38" t="e">
        <f>IFERROR(INDEX(MasterRoster!$C$5:$G$1001,MATCH(VALUE(B94),MasterRoster!$F$5:$F$1001,0),5),INDEX(MasterRoster!$C$5:$G$1001,MATCH(B94,MasterRoster!$F$5:$F$1001,0),5))</f>
        <v>#N/A</v>
      </c>
      <c r="G94" s="38" t="e">
        <f t="shared" si="1"/>
        <v>#N/A</v>
      </c>
    </row>
    <row r="95" spans="3:7">
      <c r="C95" s="38" t="e">
        <f>IFERROR(INDEX(MasterRoster!$C$5:$G$1001,MATCH(VALUE(B95),MasterRoster!$F$5:$F$1001,0),1),INDEX(MasterRoster!$C$5:$G$1001,MATCH(B95,MasterRoster!$F$5:$F$1001,0),1))</f>
        <v>#N/A</v>
      </c>
      <c r="D95" s="38" t="e">
        <f>IFERROR(INDEX(MasterRoster!$C$5:$G$1001,MATCH(VALUE(B95),MasterRoster!$F$5:$F$1001,0),2),INDEX(MasterRoster!$C$5:$G$1001,MATCH(B95,MasterRoster!$F$5:$F$1001,0),2))</f>
        <v>#N/A</v>
      </c>
      <c r="E95" s="38" t="e">
        <f>IFERROR(INDEX(MasterRoster!$C$5:$G$1001,MATCH(VALUE(B95),MasterRoster!$F$5:$F$1001,0),3),INDEX(MasterRoster!$C$5:$G$1001,MATCH(B95,MasterRoster!$F$5:$F$1001,0),3))</f>
        <v>#N/A</v>
      </c>
      <c r="F95" s="38" t="e">
        <f>IFERROR(INDEX(MasterRoster!$C$5:$G$1001,MATCH(VALUE(B95),MasterRoster!$F$5:$F$1001,0),5),INDEX(MasterRoster!$C$5:$G$1001,MATCH(B95,MasterRoster!$F$5:$F$1001,0),5))</f>
        <v>#N/A</v>
      </c>
      <c r="G95" s="38" t="e">
        <f t="shared" si="1"/>
        <v>#N/A</v>
      </c>
    </row>
    <row r="96" spans="3:7">
      <c r="C96" s="38" t="e">
        <f>IFERROR(INDEX(MasterRoster!$C$5:$G$1001,MATCH(VALUE(B96),MasterRoster!$F$5:$F$1001,0),1),INDEX(MasterRoster!$C$5:$G$1001,MATCH(B96,MasterRoster!$F$5:$F$1001,0),1))</f>
        <v>#N/A</v>
      </c>
      <c r="D96" s="38" t="e">
        <f>IFERROR(INDEX(MasterRoster!$C$5:$G$1001,MATCH(VALUE(B96),MasterRoster!$F$5:$F$1001,0),2),INDEX(MasterRoster!$C$5:$G$1001,MATCH(B96,MasterRoster!$F$5:$F$1001,0),2))</f>
        <v>#N/A</v>
      </c>
      <c r="E96" s="38" t="e">
        <f>IFERROR(INDEX(MasterRoster!$C$5:$G$1001,MATCH(VALUE(B96),MasterRoster!$F$5:$F$1001,0),3),INDEX(MasterRoster!$C$5:$G$1001,MATCH(B96,MasterRoster!$F$5:$F$1001,0),3))</f>
        <v>#N/A</v>
      </c>
      <c r="F96" s="38" t="e">
        <f>IFERROR(INDEX(MasterRoster!$C$5:$G$1001,MATCH(VALUE(B96),MasterRoster!$F$5:$F$1001,0),5),INDEX(MasterRoster!$C$5:$G$1001,MATCH(B96,MasterRoster!$F$5:$F$1001,0),5))</f>
        <v>#N/A</v>
      </c>
      <c r="G96" s="38" t="e">
        <f t="shared" si="1"/>
        <v>#N/A</v>
      </c>
    </row>
    <row r="97" spans="3:7">
      <c r="C97" s="38" t="e">
        <f>IFERROR(INDEX(MasterRoster!$C$5:$G$1001,MATCH(VALUE(B97),MasterRoster!$F$5:$F$1001,0),1),INDEX(MasterRoster!$C$5:$G$1001,MATCH(B97,MasterRoster!$F$5:$F$1001,0),1))</f>
        <v>#N/A</v>
      </c>
      <c r="D97" s="38" t="e">
        <f>IFERROR(INDEX(MasterRoster!$C$5:$G$1001,MATCH(VALUE(B97),MasterRoster!$F$5:$F$1001,0),2),INDEX(MasterRoster!$C$5:$G$1001,MATCH(B97,MasterRoster!$F$5:$F$1001,0),2))</f>
        <v>#N/A</v>
      </c>
      <c r="E97" s="38" t="e">
        <f>IFERROR(INDEX(MasterRoster!$C$5:$G$1001,MATCH(VALUE(B97),MasterRoster!$F$5:$F$1001,0),3),INDEX(MasterRoster!$C$5:$G$1001,MATCH(B97,MasterRoster!$F$5:$F$1001,0),3))</f>
        <v>#N/A</v>
      </c>
      <c r="F97" s="38" t="e">
        <f>IFERROR(INDEX(MasterRoster!$C$5:$G$1001,MATCH(VALUE(B97),MasterRoster!$F$5:$F$1001,0),5),INDEX(MasterRoster!$C$5:$G$1001,MATCH(B97,MasterRoster!$F$5:$F$1001,0),5))</f>
        <v>#N/A</v>
      </c>
      <c r="G97" s="38" t="e">
        <f t="shared" si="1"/>
        <v>#N/A</v>
      </c>
    </row>
    <row r="98" spans="3:7">
      <c r="C98" s="38" t="e">
        <f>IFERROR(INDEX(MasterRoster!$C$5:$G$1001,MATCH(VALUE(B98),MasterRoster!$F$5:$F$1001,0),1),INDEX(MasterRoster!$C$5:$G$1001,MATCH(B98,MasterRoster!$F$5:$F$1001,0),1))</f>
        <v>#N/A</v>
      </c>
      <c r="D98" s="38" t="e">
        <f>IFERROR(INDEX(MasterRoster!$C$5:$G$1001,MATCH(VALUE(B98),MasterRoster!$F$5:$F$1001,0),2),INDEX(MasterRoster!$C$5:$G$1001,MATCH(B98,MasterRoster!$F$5:$F$1001,0),2))</f>
        <v>#N/A</v>
      </c>
      <c r="E98" s="38" t="e">
        <f>IFERROR(INDEX(MasterRoster!$C$5:$G$1001,MATCH(VALUE(B98),MasterRoster!$F$5:$F$1001,0),3),INDEX(MasterRoster!$C$5:$G$1001,MATCH(B98,MasterRoster!$F$5:$F$1001,0),3))</f>
        <v>#N/A</v>
      </c>
      <c r="F98" s="38" t="e">
        <f>IFERROR(INDEX(MasterRoster!$C$5:$G$1001,MATCH(VALUE(B98),MasterRoster!$F$5:$F$1001,0),5),INDEX(MasterRoster!$C$5:$G$1001,MATCH(B98,MasterRoster!$F$5:$F$1001,0),5))</f>
        <v>#N/A</v>
      </c>
      <c r="G98" s="38" t="e">
        <f t="shared" si="1"/>
        <v>#N/A</v>
      </c>
    </row>
    <row r="99" spans="3:7">
      <c r="C99" s="38" t="e">
        <f>IFERROR(INDEX(MasterRoster!$C$5:$G$1001,MATCH(VALUE(B99),MasterRoster!$F$5:$F$1001,0),1),INDEX(MasterRoster!$C$5:$G$1001,MATCH(B99,MasterRoster!$F$5:$F$1001,0),1))</f>
        <v>#N/A</v>
      </c>
      <c r="D99" s="38" t="e">
        <f>IFERROR(INDEX(MasterRoster!$C$5:$G$1001,MATCH(VALUE(B99),MasterRoster!$F$5:$F$1001,0),2),INDEX(MasterRoster!$C$5:$G$1001,MATCH(B99,MasterRoster!$F$5:$F$1001,0),2))</f>
        <v>#N/A</v>
      </c>
      <c r="E99" s="38" t="e">
        <f>IFERROR(INDEX(MasterRoster!$C$5:$G$1001,MATCH(VALUE(B99),MasterRoster!$F$5:$F$1001,0),3),INDEX(MasterRoster!$C$5:$G$1001,MATCH(B99,MasterRoster!$F$5:$F$1001,0),3))</f>
        <v>#N/A</v>
      </c>
      <c r="F99" s="38" t="e">
        <f>IFERROR(INDEX(MasterRoster!$C$5:$G$1001,MATCH(VALUE(B99),MasterRoster!$F$5:$F$1001,0),5),INDEX(MasterRoster!$C$5:$G$1001,MATCH(B99,MasterRoster!$F$5:$F$1001,0),5))</f>
        <v>#N/A</v>
      </c>
      <c r="G99" s="38" t="e">
        <f t="shared" si="1"/>
        <v>#N/A</v>
      </c>
    </row>
    <row r="100" spans="3:7">
      <c r="C100" s="38" t="e">
        <f>IFERROR(INDEX(MasterRoster!$C$5:$G$1001,MATCH(VALUE(B100),MasterRoster!$F$5:$F$1001,0),1),INDEX(MasterRoster!$C$5:$G$1001,MATCH(B100,MasterRoster!$F$5:$F$1001,0),1))</f>
        <v>#N/A</v>
      </c>
      <c r="D100" s="38" t="e">
        <f>IFERROR(INDEX(MasterRoster!$C$5:$G$1001,MATCH(VALUE(B100),MasterRoster!$F$5:$F$1001,0),2),INDEX(MasterRoster!$C$5:$G$1001,MATCH(B100,MasterRoster!$F$5:$F$1001,0),2))</f>
        <v>#N/A</v>
      </c>
      <c r="E100" s="38" t="e">
        <f>IFERROR(INDEX(MasterRoster!$C$5:$G$1001,MATCH(VALUE(B100),MasterRoster!$F$5:$F$1001,0),3),INDEX(MasterRoster!$C$5:$G$1001,MATCH(B100,MasterRoster!$F$5:$F$1001,0),3))</f>
        <v>#N/A</v>
      </c>
      <c r="F100" s="38" t="e">
        <f>IFERROR(INDEX(MasterRoster!$C$5:$G$1001,MATCH(VALUE(B100),MasterRoster!$F$5:$F$1001,0),5),INDEX(MasterRoster!$C$5:$G$1001,MATCH(B100,MasterRoster!$F$5:$F$1001,0),5))</f>
        <v>#N/A</v>
      </c>
      <c r="G100" s="38" t="e">
        <f t="shared" si="1"/>
        <v>#N/A</v>
      </c>
    </row>
    <row r="101" spans="3:7">
      <c r="C101" s="38" t="e">
        <f>IFERROR(INDEX(MasterRoster!$C$5:$G$1001,MATCH(VALUE(B101),MasterRoster!$F$5:$F$1001,0),1),INDEX(MasterRoster!$C$5:$G$1001,MATCH(B101,MasterRoster!$F$5:$F$1001,0),1))</f>
        <v>#N/A</v>
      </c>
      <c r="D101" s="38" t="e">
        <f>IFERROR(INDEX(MasterRoster!$C$5:$G$1001,MATCH(VALUE(B101),MasterRoster!$F$5:$F$1001,0),2),INDEX(MasterRoster!$C$5:$G$1001,MATCH(B101,MasterRoster!$F$5:$F$1001,0),2))</f>
        <v>#N/A</v>
      </c>
      <c r="E101" s="38" t="e">
        <f>IFERROR(INDEX(MasterRoster!$C$5:$G$1001,MATCH(VALUE(B101),MasterRoster!$F$5:$F$1001,0),3),INDEX(MasterRoster!$C$5:$G$1001,MATCH(B101,MasterRoster!$F$5:$F$1001,0),3))</f>
        <v>#N/A</v>
      </c>
      <c r="F101" s="38" t="e">
        <f>IFERROR(INDEX(MasterRoster!$C$5:$G$1001,MATCH(VALUE(B101),MasterRoster!$F$5:$F$1001,0),5),INDEX(MasterRoster!$C$5:$G$1001,MATCH(B101,MasterRoster!$F$5:$F$1001,0),5))</f>
        <v>#N/A</v>
      </c>
      <c r="G101" s="38" t="e">
        <f t="shared" si="1"/>
        <v>#N/A</v>
      </c>
    </row>
    <row r="102" spans="3:7">
      <c r="C102" s="38" t="e">
        <f>IFERROR(INDEX(MasterRoster!$C$5:$G$1001,MATCH(VALUE(B102),MasterRoster!$F$5:$F$1001,0),1),INDEX(MasterRoster!$C$5:$G$1001,MATCH(B102,MasterRoster!$F$5:$F$1001,0),1))</f>
        <v>#N/A</v>
      </c>
      <c r="D102" s="38" t="e">
        <f>IFERROR(INDEX(MasterRoster!$C$5:$G$1001,MATCH(VALUE(B102),MasterRoster!$F$5:$F$1001,0),2),INDEX(MasterRoster!$C$5:$G$1001,MATCH(B102,MasterRoster!$F$5:$F$1001,0),2))</f>
        <v>#N/A</v>
      </c>
      <c r="E102" s="38" t="e">
        <f>IFERROR(INDEX(MasterRoster!$C$5:$G$1001,MATCH(VALUE(B102),MasterRoster!$F$5:$F$1001,0),3),INDEX(MasterRoster!$C$5:$G$1001,MATCH(B102,MasterRoster!$F$5:$F$1001,0),3))</f>
        <v>#N/A</v>
      </c>
      <c r="F102" s="38" t="e">
        <f>IFERROR(INDEX(MasterRoster!$C$5:$G$1001,MATCH(VALUE(B102),MasterRoster!$F$5:$F$1001,0),5),INDEX(MasterRoster!$C$5:$G$1001,MATCH(B102,MasterRoster!$F$5:$F$1001,0),5))</f>
        <v>#N/A</v>
      </c>
      <c r="G102" s="38" t="e">
        <f t="shared" si="1"/>
        <v>#N/A</v>
      </c>
    </row>
    <row r="103" spans="3:7">
      <c r="C103" s="38" t="e">
        <f>IFERROR(INDEX(MasterRoster!$C$5:$G$1001,MATCH(VALUE(B103),MasterRoster!$F$5:$F$1001,0),1),INDEX(MasterRoster!$C$5:$G$1001,MATCH(B103,MasterRoster!$F$5:$F$1001,0),1))</f>
        <v>#N/A</v>
      </c>
      <c r="D103" s="38" t="e">
        <f>IFERROR(INDEX(MasterRoster!$C$5:$G$1001,MATCH(VALUE(B103),MasterRoster!$F$5:$F$1001,0),2),INDEX(MasterRoster!$C$5:$G$1001,MATCH(B103,MasterRoster!$F$5:$F$1001,0),2))</f>
        <v>#N/A</v>
      </c>
      <c r="E103" s="38" t="e">
        <f>IFERROR(INDEX(MasterRoster!$C$5:$G$1001,MATCH(VALUE(B103),MasterRoster!$F$5:$F$1001,0),3),INDEX(MasterRoster!$C$5:$G$1001,MATCH(B103,MasterRoster!$F$5:$F$1001,0),3))</f>
        <v>#N/A</v>
      </c>
      <c r="F103" s="38" t="e">
        <f>IFERROR(INDEX(MasterRoster!$C$5:$G$1001,MATCH(VALUE(B103),MasterRoster!$F$5:$F$1001,0),5),INDEX(MasterRoster!$C$5:$G$1001,MATCH(B103,MasterRoster!$F$5:$F$1001,0),5))</f>
        <v>#N/A</v>
      </c>
      <c r="G103" s="38" t="e">
        <f t="shared" si="1"/>
        <v>#N/A</v>
      </c>
    </row>
    <row r="104" spans="3:7">
      <c r="C104" s="38" t="e">
        <f>IFERROR(INDEX(MasterRoster!$C$5:$G$1001,MATCH(VALUE(B104),MasterRoster!$F$5:$F$1001,0),1),INDEX(MasterRoster!$C$5:$G$1001,MATCH(B104,MasterRoster!$F$5:$F$1001,0),1))</f>
        <v>#N/A</v>
      </c>
      <c r="D104" s="38" t="e">
        <f>IFERROR(INDEX(MasterRoster!$C$5:$G$1001,MATCH(VALUE(B104),MasterRoster!$F$5:$F$1001,0),2),INDEX(MasterRoster!$C$5:$G$1001,MATCH(B104,MasterRoster!$F$5:$F$1001,0),2))</f>
        <v>#N/A</v>
      </c>
      <c r="E104" s="38" t="e">
        <f>IFERROR(INDEX(MasterRoster!$C$5:$G$1001,MATCH(VALUE(B104),MasterRoster!$F$5:$F$1001,0),3),INDEX(MasterRoster!$C$5:$G$1001,MATCH(B104,MasterRoster!$F$5:$F$1001,0),3))</f>
        <v>#N/A</v>
      </c>
      <c r="F104" s="38" t="e">
        <f>IFERROR(INDEX(MasterRoster!$C$5:$G$1001,MATCH(VALUE(B104),MasterRoster!$F$5:$F$1001,0),5),INDEX(MasterRoster!$C$5:$G$1001,MATCH(B104,MasterRoster!$F$5:$F$1001,0),5))</f>
        <v>#N/A</v>
      </c>
      <c r="G104" s="38" t="e">
        <f t="shared" si="1"/>
        <v>#N/A</v>
      </c>
    </row>
    <row r="105" spans="3:7">
      <c r="C105" s="38" t="e">
        <f>IFERROR(INDEX(MasterRoster!$C$5:$G$1001,MATCH(VALUE(B105),MasterRoster!$F$5:$F$1001,0),1),INDEX(MasterRoster!$C$5:$G$1001,MATCH(B105,MasterRoster!$F$5:$F$1001,0),1))</f>
        <v>#N/A</v>
      </c>
      <c r="D105" s="38" t="e">
        <f>IFERROR(INDEX(MasterRoster!$C$5:$G$1001,MATCH(VALUE(B105),MasterRoster!$F$5:$F$1001,0),2),INDEX(MasterRoster!$C$5:$G$1001,MATCH(B105,MasterRoster!$F$5:$F$1001,0),2))</f>
        <v>#N/A</v>
      </c>
      <c r="E105" s="38" t="e">
        <f>IFERROR(INDEX(MasterRoster!$C$5:$G$1001,MATCH(VALUE(B105),MasterRoster!$F$5:$F$1001,0),3),INDEX(MasterRoster!$C$5:$G$1001,MATCH(B105,MasterRoster!$F$5:$F$1001,0),3))</f>
        <v>#N/A</v>
      </c>
      <c r="F105" s="38" t="e">
        <f>IFERROR(INDEX(MasterRoster!$C$5:$G$1001,MATCH(VALUE(B105),MasterRoster!$F$5:$F$1001,0),5),INDEX(MasterRoster!$C$5:$G$1001,MATCH(B105,MasterRoster!$F$5:$F$1001,0),5))</f>
        <v>#N/A</v>
      </c>
      <c r="G105" s="38" t="e">
        <f t="shared" si="1"/>
        <v>#N/A</v>
      </c>
    </row>
    <row r="106" spans="3:7">
      <c r="C106" s="38" t="e">
        <f>IFERROR(INDEX(MasterRoster!$C$5:$G$1001,MATCH(VALUE(B106),MasterRoster!$F$5:$F$1001,0),1),INDEX(MasterRoster!$C$5:$G$1001,MATCH(B106,MasterRoster!$F$5:$F$1001,0),1))</f>
        <v>#N/A</v>
      </c>
      <c r="D106" s="38" t="e">
        <f>IFERROR(INDEX(MasterRoster!$C$5:$G$1001,MATCH(VALUE(B106),MasterRoster!$F$5:$F$1001,0),2),INDEX(MasterRoster!$C$5:$G$1001,MATCH(B106,MasterRoster!$F$5:$F$1001,0),2))</f>
        <v>#N/A</v>
      </c>
      <c r="E106" s="38" t="e">
        <f>IFERROR(INDEX(MasterRoster!$C$5:$G$1001,MATCH(VALUE(B106),MasterRoster!$F$5:$F$1001,0),3),INDEX(MasterRoster!$C$5:$G$1001,MATCH(B106,MasterRoster!$F$5:$F$1001,0),3))</f>
        <v>#N/A</v>
      </c>
      <c r="F106" s="38" t="e">
        <f>IFERROR(INDEX(MasterRoster!$C$5:$G$1001,MATCH(VALUE(B106),MasterRoster!$F$5:$F$1001,0),5),INDEX(MasterRoster!$C$5:$G$1001,MATCH(B106,MasterRoster!$F$5:$F$1001,0),5))</f>
        <v>#N/A</v>
      </c>
      <c r="G106" s="38" t="e">
        <f t="shared" si="1"/>
        <v>#N/A</v>
      </c>
    </row>
    <row r="107" spans="3:7">
      <c r="C107" s="38" t="e">
        <f>IFERROR(INDEX(MasterRoster!$C$5:$G$1001,MATCH(VALUE(B107),MasterRoster!$F$5:$F$1001,0),1),INDEX(MasterRoster!$C$5:$G$1001,MATCH(B107,MasterRoster!$F$5:$F$1001,0),1))</f>
        <v>#N/A</v>
      </c>
      <c r="D107" s="38" t="e">
        <f>IFERROR(INDEX(MasterRoster!$C$5:$G$1001,MATCH(VALUE(B107),MasterRoster!$F$5:$F$1001,0),2),INDEX(MasterRoster!$C$5:$G$1001,MATCH(B107,MasterRoster!$F$5:$F$1001,0),2))</f>
        <v>#N/A</v>
      </c>
      <c r="E107" s="38" t="e">
        <f>IFERROR(INDEX(MasterRoster!$C$5:$G$1001,MATCH(VALUE(B107),MasterRoster!$F$5:$F$1001,0),3),INDEX(MasterRoster!$C$5:$G$1001,MATCH(B107,MasterRoster!$F$5:$F$1001,0),3))</f>
        <v>#N/A</v>
      </c>
      <c r="F107" s="38" t="e">
        <f>IFERROR(INDEX(MasterRoster!$C$5:$G$1001,MATCH(VALUE(B107),MasterRoster!$F$5:$F$1001,0),5),INDEX(MasterRoster!$C$5:$G$1001,MATCH(B107,MasterRoster!$F$5:$F$1001,0),5))</f>
        <v>#N/A</v>
      </c>
      <c r="G107" s="38" t="e">
        <f t="shared" si="1"/>
        <v>#N/A</v>
      </c>
    </row>
    <row r="108" spans="3:7">
      <c r="C108" s="38" t="e">
        <f>IFERROR(INDEX(MasterRoster!$C$5:$G$1001,MATCH(VALUE(B108),MasterRoster!$F$5:$F$1001,0),1),INDEX(MasterRoster!$C$5:$G$1001,MATCH(B108,MasterRoster!$F$5:$F$1001,0),1))</f>
        <v>#N/A</v>
      </c>
      <c r="D108" s="38" t="e">
        <f>IFERROR(INDEX(MasterRoster!$C$5:$G$1001,MATCH(VALUE(B108),MasterRoster!$F$5:$F$1001,0),2),INDEX(MasterRoster!$C$5:$G$1001,MATCH(B108,MasterRoster!$F$5:$F$1001,0),2))</f>
        <v>#N/A</v>
      </c>
      <c r="E108" s="38" t="e">
        <f>IFERROR(INDEX(MasterRoster!$C$5:$G$1001,MATCH(VALUE(B108),MasterRoster!$F$5:$F$1001,0),3),INDEX(MasterRoster!$C$5:$G$1001,MATCH(B108,MasterRoster!$F$5:$F$1001,0),3))</f>
        <v>#N/A</v>
      </c>
      <c r="F108" s="38" t="e">
        <f>IFERROR(INDEX(MasterRoster!$C$5:$G$1001,MATCH(VALUE(B108),MasterRoster!$F$5:$F$1001,0),5),INDEX(MasterRoster!$C$5:$G$1001,MATCH(B108,MasterRoster!$F$5:$F$1001,0),5))</f>
        <v>#N/A</v>
      </c>
      <c r="G108" s="38" t="e">
        <f t="shared" si="1"/>
        <v>#N/A</v>
      </c>
    </row>
    <row r="109" spans="3:7">
      <c r="C109" s="38" t="e">
        <f>IFERROR(INDEX(MasterRoster!$C$5:$G$1001,MATCH(VALUE(B109),MasterRoster!$F$5:$F$1001,0),1),INDEX(MasterRoster!$C$5:$G$1001,MATCH(B109,MasterRoster!$F$5:$F$1001,0),1))</f>
        <v>#N/A</v>
      </c>
      <c r="D109" s="38" t="e">
        <f>IFERROR(INDEX(MasterRoster!$C$5:$G$1001,MATCH(VALUE(B109),MasterRoster!$F$5:$F$1001,0),2),INDEX(MasterRoster!$C$5:$G$1001,MATCH(B109,MasterRoster!$F$5:$F$1001,0),2))</f>
        <v>#N/A</v>
      </c>
      <c r="E109" s="38" t="e">
        <f>IFERROR(INDEX(MasterRoster!$C$5:$G$1001,MATCH(VALUE(B109),MasterRoster!$F$5:$F$1001,0),3),INDEX(MasterRoster!$C$5:$G$1001,MATCH(B109,MasterRoster!$F$5:$F$1001,0),3))</f>
        <v>#N/A</v>
      </c>
      <c r="F109" s="38" t="e">
        <f>IFERROR(INDEX(MasterRoster!$C$5:$G$1001,MATCH(VALUE(B109),MasterRoster!$F$5:$F$1001,0),5),INDEX(MasterRoster!$C$5:$G$1001,MATCH(B109,MasterRoster!$F$5:$F$1001,0),5))</f>
        <v>#N/A</v>
      </c>
      <c r="G109" s="38" t="e">
        <f t="shared" si="1"/>
        <v>#N/A</v>
      </c>
    </row>
    <row r="110" spans="3:7">
      <c r="C110" s="38" t="e">
        <f>IFERROR(INDEX(MasterRoster!$C$5:$G$1001,MATCH(VALUE(B110),MasterRoster!$F$5:$F$1001,0),1),INDEX(MasterRoster!$C$5:$G$1001,MATCH(B110,MasterRoster!$F$5:$F$1001,0),1))</f>
        <v>#N/A</v>
      </c>
      <c r="D110" s="38" t="e">
        <f>IFERROR(INDEX(MasterRoster!$C$5:$G$1001,MATCH(VALUE(B110),MasterRoster!$F$5:$F$1001,0),2),INDEX(MasterRoster!$C$5:$G$1001,MATCH(B110,MasterRoster!$F$5:$F$1001,0),2))</f>
        <v>#N/A</v>
      </c>
      <c r="E110" s="38" t="e">
        <f>IFERROR(INDEX(MasterRoster!$C$5:$G$1001,MATCH(VALUE(B110),MasterRoster!$F$5:$F$1001,0),3),INDEX(MasterRoster!$C$5:$G$1001,MATCH(B110,MasterRoster!$F$5:$F$1001,0),3))</f>
        <v>#N/A</v>
      </c>
      <c r="F110" s="38" t="e">
        <f>IFERROR(INDEX(MasterRoster!$C$5:$G$1001,MATCH(VALUE(B110),MasterRoster!$F$5:$F$1001,0),5),INDEX(MasterRoster!$C$5:$G$1001,MATCH(B110,MasterRoster!$F$5:$F$1001,0),5))</f>
        <v>#N/A</v>
      </c>
      <c r="G110" s="38" t="e">
        <f t="shared" si="1"/>
        <v>#N/A</v>
      </c>
    </row>
    <row r="111" spans="3:7">
      <c r="C111" s="38" t="e">
        <f>IFERROR(INDEX(MasterRoster!$C$5:$G$1001,MATCH(VALUE(B111),MasterRoster!$F$5:$F$1001,0),1),INDEX(MasterRoster!$C$5:$G$1001,MATCH(B111,MasterRoster!$F$5:$F$1001,0),1))</f>
        <v>#N/A</v>
      </c>
      <c r="D111" s="38" t="e">
        <f>IFERROR(INDEX(MasterRoster!$C$5:$G$1001,MATCH(VALUE(B111),MasterRoster!$F$5:$F$1001,0),2),INDEX(MasterRoster!$C$5:$G$1001,MATCH(B111,MasterRoster!$F$5:$F$1001,0),2))</f>
        <v>#N/A</v>
      </c>
      <c r="E111" s="38" t="e">
        <f>IFERROR(INDEX(MasterRoster!$C$5:$G$1001,MATCH(VALUE(B111),MasterRoster!$F$5:$F$1001,0),3),INDEX(MasterRoster!$C$5:$G$1001,MATCH(B111,MasterRoster!$F$5:$F$1001,0),3))</f>
        <v>#N/A</v>
      </c>
      <c r="F111" s="38" t="e">
        <f>IFERROR(INDEX(MasterRoster!$C$5:$G$1001,MATCH(VALUE(B111),MasterRoster!$F$5:$F$1001,0),5),INDEX(MasterRoster!$C$5:$G$1001,MATCH(B111,MasterRoster!$F$5:$F$1001,0),5))</f>
        <v>#N/A</v>
      </c>
      <c r="G111" s="38" t="e">
        <f t="shared" si="1"/>
        <v>#N/A</v>
      </c>
    </row>
    <row r="112" spans="3:7">
      <c r="C112" s="38" t="e">
        <f>IFERROR(INDEX(MasterRoster!$C$5:$G$1001,MATCH(VALUE(B112),MasterRoster!$F$5:$F$1001,0),1),INDEX(MasterRoster!$C$5:$G$1001,MATCH(B112,MasterRoster!$F$5:$F$1001,0),1))</f>
        <v>#N/A</v>
      </c>
      <c r="D112" s="38" t="e">
        <f>IFERROR(INDEX(MasterRoster!$C$5:$G$1001,MATCH(VALUE(B112),MasterRoster!$F$5:$F$1001,0),2),INDEX(MasterRoster!$C$5:$G$1001,MATCH(B112,MasterRoster!$F$5:$F$1001,0),2))</f>
        <v>#N/A</v>
      </c>
      <c r="E112" s="38" t="e">
        <f>IFERROR(INDEX(MasterRoster!$C$5:$G$1001,MATCH(VALUE(B112),MasterRoster!$F$5:$F$1001,0),3),INDEX(MasterRoster!$C$5:$G$1001,MATCH(B112,MasterRoster!$F$5:$F$1001,0),3))</f>
        <v>#N/A</v>
      </c>
      <c r="F112" s="38" t="e">
        <f>IFERROR(INDEX(MasterRoster!$C$5:$G$1001,MATCH(VALUE(B112),MasterRoster!$F$5:$F$1001,0),5),INDEX(MasterRoster!$C$5:$G$1001,MATCH(B112,MasterRoster!$F$5:$F$1001,0),5))</f>
        <v>#N/A</v>
      </c>
      <c r="G112" s="38" t="e">
        <f t="shared" si="1"/>
        <v>#N/A</v>
      </c>
    </row>
    <row r="113" spans="3:7">
      <c r="C113" s="38" t="e">
        <f>IFERROR(INDEX(MasterRoster!$C$5:$G$1001,MATCH(VALUE(B113),MasterRoster!$F$5:$F$1001,0),1),INDEX(MasterRoster!$C$5:$G$1001,MATCH(B113,MasterRoster!$F$5:$F$1001,0),1))</f>
        <v>#N/A</v>
      </c>
      <c r="D113" s="38" t="e">
        <f>IFERROR(INDEX(MasterRoster!$C$5:$G$1001,MATCH(VALUE(B113),MasterRoster!$F$5:$F$1001,0),2),INDEX(MasterRoster!$C$5:$G$1001,MATCH(B113,MasterRoster!$F$5:$F$1001,0),2))</f>
        <v>#N/A</v>
      </c>
      <c r="E113" s="38" t="e">
        <f>IFERROR(INDEX(MasterRoster!$C$5:$G$1001,MATCH(VALUE(B113),MasterRoster!$F$5:$F$1001,0),3),INDEX(MasterRoster!$C$5:$G$1001,MATCH(B113,MasterRoster!$F$5:$F$1001,0),3))</f>
        <v>#N/A</v>
      </c>
      <c r="F113" s="38" t="e">
        <f>IFERROR(INDEX(MasterRoster!$C$5:$G$1001,MATCH(VALUE(B113),MasterRoster!$F$5:$F$1001,0),5),INDEX(MasterRoster!$C$5:$G$1001,MATCH(B113,MasterRoster!$F$5:$F$1001,0),5))</f>
        <v>#N/A</v>
      </c>
      <c r="G113" s="38" t="e">
        <f t="shared" si="1"/>
        <v>#N/A</v>
      </c>
    </row>
    <row r="114" spans="3:7">
      <c r="C114" s="38" t="e">
        <f>IFERROR(INDEX(MasterRoster!$C$5:$G$1001,MATCH(VALUE(B114),MasterRoster!$F$5:$F$1001,0),1),INDEX(MasterRoster!$C$5:$G$1001,MATCH(B114,MasterRoster!$F$5:$F$1001,0),1))</f>
        <v>#N/A</v>
      </c>
      <c r="D114" s="38" t="e">
        <f>IFERROR(INDEX(MasterRoster!$C$5:$G$1001,MATCH(VALUE(B114),MasterRoster!$F$5:$F$1001,0),2),INDEX(MasterRoster!$C$5:$G$1001,MATCH(B114,MasterRoster!$F$5:$F$1001,0),2))</f>
        <v>#N/A</v>
      </c>
      <c r="E114" s="38" t="e">
        <f>IFERROR(INDEX(MasterRoster!$C$5:$G$1001,MATCH(VALUE(B114),MasterRoster!$F$5:$F$1001,0),3),INDEX(MasterRoster!$C$5:$G$1001,MATCH(B114,MasterRoster!$F$5:$F$1001,0),3))</f>
        <v>#N/A</v>
      </c>
      <c r="F114" s="38" t="e">
        <f>IFERROR(INDEX(MasterRoster!$C$5:$G$1001,MATCH(VALUE(B114),MasterRoster!$F$5:$F$1001,0),5),INDEX(MasterRoster!$C$5:$G$1001,MATCH(B114,MasterRoster!$F$5:$F$1001,0),5))</f>
        <v>#N/A</v>
      </c>
      <c r="G114" s="38" t="e">
        <f t="shared" si="1"/>
        <v>#N/A</v>
      </c>
    </row>
    <row r="115" spans="3:7">
      <c r="C115" s="38" t="e">
        <f>IFERROR(INDEX(MasterRoster!$C$5:$G$1001,MATCH(VALUE(B115),MasterRoster!$F$5:$F$1001,0),1),INDEX(MasterRoster!$C$5:$G$1001,MATCH(B115,MasterRoster!$F$5:$F$1001,0),1))</f>
        <v>#N/A</v>
      </c>
      <c r="D115" s="38" t="e">
        <f>IFERROR(INDEX(MasterRoster!$C$5:$G$1001,MATCH(VALUE(B115),MasterRoster!$F$5:$F$1001,0),2),INDEX(MasterRoster!$C$5:$G$1001,MATCH(B115,MasterRoster!$F$5:$F$1001,0),2))</f>
        <v>#N/A</v>
      </c>
      <c r="E115" s="38" t="e">
        <f>IFERROR(INDEX(MasterRoster!$C$5:$G$1001,MATCH(VALUE(B115),MasterRoster!$F$5:$F$1001,0),3),INDEX(MasterRoster!$C$5:$G$1001,MATCH(B115,MasterRoster!$F$5:$F$1001,0),3))</f>
        <v>#N/A</v>
      </c>
      <c r="F115" s="38" t="e">
        <f>IFERROR(INDEX(MasterRoster!$C$5:$G$1001,MATCH(VALUE(B115),MasterRoster!$F$5:$F$1001,0),5),INDEX(MasterRoster!$C$5:$G$1001,MATCH(B115,MasterRoster!$F$5:$F$1001,0),5))</f>
        <v>#N/A</v>
      </c>
      <c r="G115" s="38" t="e">
        <f t="shared" si="1"/>
        <v>#N/A</v>
      </c>
    </row>
    <row r="116" spans="3:7">
      <c r="C116" s="38" t="e">
        <f>IFERROR(INDEX(MasterRoster!$C$5:$G$1001,MATCH(VALUE(B116),MasterRoster!$F$5:$F$1001,0),1),INDEX(MasterRoster!$C$5:$G$1001,MATCH(B116,MasterRoster!$F$5:$F$1001,0),1))</f>
        <v>#N/A</v>
      </c>
      <c r="D116" s="38" t="e">
        <f>IFERROR(INDEX(MasterRoster!$C$5:$G$1001,MATCH(VALUE(B116),MasterRoster!$F$5:$F$1001,0),2),INDEX(MasterRoster!$C$5:$G$1001,MATCH(B116,MasterRoster!$F$5:$F$1001,0),2))</f>
        <v>#N/A</v>
      </c>
      <c r="E116" s="38" t="e">
        <f>IFERROR(INDEX(MasterRoster!$C$5:$G$1001,MATCH(VALUE(B116),MasterRoster!$F$5:$F$1001,0),3),INDEX(MasterRoster!$C$5:$G$1001,MATCH(B116,MasterRoster!$F$5:$F$1001,0),3))</f>
        <v>#N/A</v>
      </c>
      <c r="F116" s="38" t="e">
        <f>IFERROR(INDEX(MasterRoster!$C$5:$G$1001,MATCH(VALUE(B116),MasterRoster!$F$5:$F$1001,0),5),INDEX(MasterRoster!$C$5:$G$1001,MATCH(B116,MasterRoster!$F$5:$F$1001,0),5))</f>
        <v>#N/A</v>
      </c>
      <c r="G116" s="38" t="e">
        <f t="shared" si="1"/>
        <v>#N/A</v>
      </c>
    </row>
    <row r="117" spans="3:7">
      <c r="C117" s="38" t="e">
        <f>IFERROR(INDEX(MasterRoster!$C$5:$G$1001,MATCH(VALUE(B117),MasterRoster!$F$5:$F$1001,0),1),INDEX(MasterRoster!$C$5:$G$1001,MATCH(B117,MasterRoster!$F$5:$F$1001,0),1))</f>
        <v>#N/A</v>
      </c>
      <c r="D117" s="38" t="e">
        <f>IFERROR(INDEX(MasterRoster!$C$5:$G$1001,MATCH(VALUE(B117),MasterRoster!$F$5:$F$1001,0),2),INDEX(MasterRoster!$C$5:$G$1001,MATCH(B117,MasterRoster!$F$5:$F$1001,0),2))</f>
        <v>#N/A</v>
      </c>
      <c r="E117" s="38" t="e">
        <f>IFERROR(INDEX(MasterRoster!$C$5:$G$1001,MATCH(VALUE(B117),MasterRoster!$F$5:$F$1001,0),3),INDEX(MasterRoster!$C$5:$G$1001,MATCH(B117,MasterRoster!$F$5:$F$1001,0),3))</f>
        <v>#N/A</v>
      </c>
      <c r="F117" s="38" t="e">
        <f>IFERROR(INDEX(MasterRoster!$C$5:$G$1001,MATCH(VALUE(B117),MasterRoster!$F$5:$F$1001,0),5),INDEX(MasterRoster!$C$5:$G$1001,MATCH(B117,MasterRoster!$F$5:$F$1001,0),5))</f>
        <v>#N/A</v>
      </c>
      <c r="G117" s="38" t="e">
        <f t="shared" si="1"/>
        <v>#N/A</v>
      </c>
    </row>
    <row r="118" spans="3:7">
      <c r="C118" s="38" t="e">
        <f>IFERROR(INDEX(MasterRoster!$C$5:$G$1001,MATCH(VALUE(B118),MasterRoster!$F$5:$F$1001,0),1),INDEX(MasterRoster!$C$5:$G$1001,MATCH(B118,MasterRoster!$F$5:$F$1001,0),1))</f>
        <v>#N/A</v>
      </c>
      <c r="D118" s="38" t="e">
        <f>IFERROR(INDEX(MasterRoster!$C$5:$G$1001,MATCH(VALUE(B118),MasterRoster!$F$5:$F$1001,0),2),INDEX(MasterRoster!$C$5:$G$1001,MATCH(B118,MasterRoster!$F$5:$F$1001,0),2))</f>
        <v>#N/A</v>
      </c>
      <c r="E118" s="38" t="e">
        <f>IFERROR(INDEX(MasterRoster!$C$5:$G$1001,MATCH(VALUE(B118),MasterRoster!$F$5:$F$1001,0),3),INDEX(MasterRoster!$C$5:$G$1001,MATCH(B118,MasterRoster!$F$5:$F$1001,0),3))</f>
        <v>#N/A</v>
      </c>
      <c r="F118" s="38" t="e">
        <f>IFERROR(INDEX(MasterRoster!$C$5:$G$1001,MATCH(VALUE(B118),MasterRoster!$F$5:$F$1001,0),5),INDEX(MasterRoster!$C$5:$G$1001,MATCH(B118,MasterRoster!$F$5:$F$1001,0),5))</f>
        <v>#N/A</v>
      </c>
      <c r="G118" s="38" t="e">
        <f t="shared" si="1"/>
        <v>#N/A</v>
      </c>
    </row>
    <row r="119" spans="3:7">
      <c r="C119" s="38" t="e">
        <f>IFERROR(INDEX(MasterRoster!$C$5:$G$1001,MATCH(VALUE(B119),MasterRoster!$F$5:$F$1001,0),1),INDEX(MasterRoster!$C$5:$G$1001,MATCH(B119,MasterRoster!$F$5:$F$1001,0),1))</f>
        <v>#N/A</v>
      </c>
      <c r="D119" s="38" t="e">
        <f>IFERROR(INDEX(MasterRoster!$C$5:$G$1001,MATCH(VALUE(B119),MasterRoster!$F$5:$F$1001,0),2),INDEX(MasterRoster!$C$5:$G$1001,MATCH(B119,MasterRoster!$F$5:$F$1001,0),2))</f>
        <v>#N/A</v>
      </c>
      <c r="E119" s="38" t="e">
        <f>IFERROR(INDEX(MasterRoster!$C$5:$G$1001,MATCH(VALUE(B119),MasterRoster!$F$5:$F$1001,0),3),INDEX(MasterRoster!$C$5:$G$1001,MATCH(B119,MasterRoster!$F$5:$F$1001,0),3))</f>
        <v>#N/A</v>
      </c>
      <c r="F119" s="38" t="e">
        <f>IFERROR(INDEX(MasterRoster!$C$5:$G$1001,MATCH(VALUE(B119),MasterRoster!$F$5:$F$1001,0),5),INDEX(MasterRoster!$C$5:$G$1001,MATCH(B119,MasterRoster!$F$5:$F$1001,0),5))</f>
        <v>#N/A</v>
      </c>
      <c r="G119" s="38" t="e">
        <f t="shared" si="1"/>
        <v>#N/A</v>
      </c>
    </row>
    <row r="120" spans="3:7">
      <c r="C120" s="38" t="e">
        <f>IFERROR(INDEX(MasterRoster!$C$5:$G$1001,MATCH(VALUE(B120),MasterRoster!$F$5:$F$1001,0),1),INDEX(MasterRoster!$C$5:$G$1001,MATCH(B120,MasterRoster!$F$5:$F$1001,0),1))</f>
        <v>#N/A</v>
      </c>
      <c r="D120" s="38" t="e">
        <f>IFERROR(INDEX(MasterRoster!$C$5:$G$1001,MATCH(VALUE(B120),MasterRoster!$F$5:$F$1001,0),2),INDEX(MasterRoster!$C$5:$G$1001,MATCH(B120,MasterRoster!$F$5:$F$1001,0),2))</f>
        <v>#N/A</v>
      </c>
      <c r="E120" s="38" t="e">
        <f>IFERROR(INDEX(MasterRoster!$C$5:$G$1001,MATCH(VALUE(B120),MasterRoster!$F$5:$F$1001,0),3),INDEX(MasterRoster!$C$5:$G$1001,MATCH(B120,MasterRoster!$F$5:$F$1001,0),3))</f>
        <v>#N/A</v>
      </c>
      <c r="F120" s="38" t="e">
        <f>IFERROR(INDEX(MasterRoster!$C$5:$G$1001,MATCH(VALUE(B120),MasterRoster!$F$5:$F$1001,0),5),INDEX(MasterRoster!$C$5:$G$1001,MATCH(B120,MasterRoster!$F$5:$F$1001,0),5))</f>
        <v>#N/A</v>
      </c>
      <c r="G120" s="38" t="e">
        <f t="shared" si="1"/>
        <v>#N/A</v>
      </c>
    </row>
    <row r="121" spans="3:7">
      <c r="C121" s="38" t="e">
        <f>IFERROR(INDEX(MasterRoster!$C$5:$G$1001,MATCH(VALUE(B121),MasterRoster!$F$5:$F$1001,0),1),INDEX(MasterRoster!$C$5:$G$1001,MATCH(B121,MasterRoster!$F$5:$F$1001,0),1))</f>
        <v>#N/A</v>
      </c>
      <c r="D121" s="38" t="e">
        <f>IFERROR(INDEX(MasterRoster!$C$5:$G$1001,MATCH(VALUE(B121),MasterRoster!$F$5:$F$1001,0),2),INDEX(MasterRoster!$C$5:$G$1001,MATCH(B121,MasterRoster!$F$5:$F$1001,0),2))</f>
        <v>#N/A</v>
      </c>
      <c r="E121" s="38" t="e">
        <f>IFERROR(INDEX(MasterRoster!$C$5:$G$1001,MATCH(VALUE(B121),MasterRoster!$F$5:$F$1001,0),3),INDEX(MasterRoster!$C$5:$G$1001,MATCH(B121,MasterRoster!$F$5:$F$1001,0),3))</f>
        <v>#N/A</v>
      </c>
      <c r="F121" s="38" t="e">
        <f>IFERROR(INDEX(MasterRoster!$C$5:$G$1001,MATCH(VALUE(B121),MasterRoster!$F$5:$F$1001,0),5),INDEX(MasterRoster!$C$5:$G$1001,MATCH(B121,MasterRoster!$F$5:$F$1001,0),5))</f>
        <v>#N/A</v>
      </c>
      <c r="G121" s="38" t="e">
        <f t="shared" si="1"/>
        <v>#N/A</v>
      </c>
    </row>
    <row r="122" spans="3:7">
      <c r="C122" s="38" t="e">
        <f>IFERROR(INDEX(MasterRoster!$C$5:$G$1001,MATCH(VALUE(B122),MasterRoster!$F$5:$F$1001,0),1),INDEX(MasterRoster!$C$5:$G$1001,MATCH(B122,MasterRoster!$F$5:$F$1001,0),1))</f>
        <v>#N/A</v>
      </c>
      <c r="D122" s="38" t="e">
        <f>IFERROR(INDEX(MasterRoster!$C$5:$G$1001,MATCH(VALUE(B122),MasterRoster!$F$5:$F$1001,0),2),INDEX(MasterRoster!$C$5:$G$1001,MATCH(B122,MasterRoster!$F$5:$F$1001,0),2))</f>
        <v>#N/A</v>
      </c>
      <c r="E122" s="38" t="e">
        <f>IFERROR(INDEX(MasterRoster!$C$5:$G$1001,MATCH(VALUE(B122),MasterRoster!$F$5:$F$1001,0),3),INDEX(MasterRoster!$C$5:$G$1001,MATCH(B122,MasterRoster!$F$5:$F$1001,0),3))</f>
        <v>#N/A</v>
      </c>
      <c r="F122" s="38" t="e">
        <f>IFERROR(INDEX(MasterRoster!$C$5:$G$1001,MATCH(VALUE(B122),MasterRoster!$F$5:$F$1001,0),5),INDEX(MasterRoster!$C$5:$G$1001,MATCH(B122,MasterRoster!$F$5:$F$1001,0),5))</f>
        <v>#N/A</v>
      </c>
      <c r="G122" s="38" t="e">
        <f t="shared" si="1"/>
        <v>#N/A</v>
      </c>
    </row>
    <row r="123" spans="3:7">
      <c r="C123" s="38" t="e">
        <f>IFERROR(INDEX(MasterRoster!$C$5:$G$1001,MATCH(VALUE(B123),MasterRoster!$F$5:$F$1001,0),1),INDEX(MasterRoster!$C$5:$G$1001,MATCH(B123,MasterRoster!$F$5:$F$1001,0),1))</f>
        <v>#N/A</v>
      </c>
      <c r="D123" s="38" t="e">
        <f>IFERROR(INDEX(MasterRoster!$C$5:$G$1001,MATCH(VALUE(B123),MasterRoster!$F$5:$F$1001,0),2),INDEX(MasterRoster!$C$5:$G$1001,MATCH(B123,MasterRoster!$F$5:$F$1001,0),2))</f>
        <v>#N/A</v>
      </c>
      <c r="E123" s="38" t="e">
        <f>IFERROR(INDEX(MasterRoster!$C$5:$G$1001,MATCH(VALUE(B123),MasterRoster!$F$5:$F$1001,0),3),INDEX(MasterRoster!$C$5:$G$1001,MATCH(B123,MasterRoster!$F$5:$F$1001,0),3))</f>
        <v>#N/A</v>
      </c>
      <c r="F123" s="38" t="e">
        <f>IFERROR(INDEX(MasterRoster!$C$5:$G$1001,MATCH(VALUE(B123),MasterRoster!$F$5:$F$1001,0),5),INDEX(MasterRoster!$C$5:$G$1001,MATCH(B123,MasterRoster!$F$5:$F$1001,0),5))</f>
        <v>#N/A</v>
      </c>
      <c r="G123" s="38" t="e">
        <f t="shared" si="1"/>
        <v>#N/A</v>
      </c>
    </row>
    <row r="124" spans="3:7">
      <c r="C124" s="38" t="e">
        <f>IFERROR(INDEX(MasterRoster!$C$5:$G$1001,MATCH(VALUE(B124),MasterRoster!$F$5:$F$1001,0),1),INDEX(MasterRoster!$C$5:$G$1001,MATCH(B124,MasterRoster!$F$5:$F$1001,0),1))</f>
        <v>#N/A</v>
      </c>
      <c r="D124" s="38" t="e">
        <f>IFERROR(INDEX(MasterRoster!$C$5:$G$1001,MATCH(VALUE(B124),MasterRoster!$F$5:$F$1001,0),2),INDEX(MasterRoster!$C$5:$G$1001,MATCH(B124,MasterRoster!$F$5:$F$1001,0),2))</f>
        <v>#N/A</v>
      </c>
      <c r="E124" s="38" t="e">
        <f>IFERROR(INDEX(MasterRoster!$C$5:$G$1001,MATCH(VALUE(B124),MasterRoster!$F$5:$F$1001,0),3),INDEX(MasterRoster!$C$5:$G$1001,MATCH(B124,MasterRoster!$F$5:$F$1001,0),3))</f>
        <v>#N/A</v>
      </c>
      <c r="F124" s="38" t="e">
        <f>IFERROR(INDEX(MasterRoster!$C$5:$G$1001,MATCH(VALUE(B124),MasterRoster!$F$5:$F$1001,0),5),INDEX(MasterRoster!$C$5:$G$1001,MATCH(B124,MasterRoster!$F$5:$F$1001,0),5))</f>
        <v>#N/A</v>
      </c>
      <c r="G124" s="38" t="e">
        <f t="shared" si="1"/>
        <v>#N/A</v>
      </c>
    </row>
    <row r="125" spans="3:7">
      <c r="C125" s="38" t="e">
        <f>IFERROR(INDEX(MasterRoster!$C$5:$G$1001,MATCH(VALUE(B125),MasterRoster!$F$5:$F$1001,0),1),INDEX(MasterRoster!$C$5:$G$1001,MATCH(B125,MasterRoster!$F$5:$F$1001,0),1))</f>
        <v>#N/A</v>
      </c>
      <c r="D125" s="38" t="e">
        <f>IFERROR(INDEX(MasterRoster!$C$5:$G$1001,MATCH(VALUE(B125),MasterRoster!$F$5:$F$1001,0),2),INDEX(MasterRoster!$C$5:$G$1001,MATCH(B125,MasterRoster!$F$5:$F$1001,0),2))</f>
        <v>#N/A</v>
      </c>
      <c r="E125" s="38" t="e">
        <f>IFERROR(INDEX(MasterRoster!$C$5:$G$1001,MATCH(VALUE(B125),MasterRoster!$F$5:$F$1001,0),3),INDEX(MasterRoster!$C$5:$G$1001,MATCH(B125,MasterRoster!$F$5:$F$1001,0),3))</f>
        <v>#N/A</v>
      </c>
      <c r="F125" s="38" t="e">
        <f>IFERROR(INDEX(MasterRoster!$C$5:$G$1001,MATCH(VALUE(B125),MasterRoster!$F$5:$F$1001,0),5),INDEX(MasterRoster!$C$5:$G$1001,MATCH(B125,MasterRoster!$F$5:$F$1001,0),5))</f>
        <v>#N/A</v>
      </c>
      <c r="G125" s="38" t="e">
        <f t="shared" si="1"/>
        <v>#N/A</v>
      </c>
    </row>
    <row r="126" spans="3:7">
      <c r="C126" s="38" t="e">
        <f>IFERROR(INDEX(MasterRoster!$C$5:$G$1001,MATCH(VALUE(B126),MasterRoster!$F$5:$F$1001,0),1),INDEX(MasterRoster!$C$5:$G$1001,MATCH(B126,MasterRoster!$F$5:$F$1001,0),1))</f>
        <v>#N/A</v>
      </c>
      <c r="D126" s="38" t="e">
        <f>IFERROR(INDEX(MasterRoster!$C$5:$G$1001,MATCH(VALUE(B126),MasterRoster!$F$5:$F$1001,0),2),INDEX(MasterRoster!$C$5:$G$1001,MATCH(B126,MasterRoster!$F$5:$F$1001,0),2))</f>
        <v>#N/A</v>
      </c>
      <c r="E126" s="38" t="e">
        <f>IFERROR(INDEX(MasterRoster!$C$5:$G$1001,MATCH(VALUE(B126),MasterRoster!$F$5:$F$1001,0),3),INDEX(MasterRoster!$C$5:$G$1001,MATCH(B126,MasterRoster!$F$5:$F$1001,0),3))</f>
        <v>#N/A</v>
      </c>
      <c r="F126" s="38" t="e">
        <f>IFERROR(INDEX(MasterRoster!$C$5:$G$1001,MATCH(VALUE(B126),MasterRoster!$F$5:$F$1001,0),5),INDEX(MasterRoster!$C$5:$G$1001,MATCH(B126,MasterRoster!$F$5:$F$1001,0),5))</f>
        <v>#N/A</v>
      </c>
      <c r="G126" s="38" t="e">
        <f t="shared" si="1"/>
        <v>#N/A</v>
      </c>
    </row>
    <row r="127" spans="3:7">
      <c r="C127" s="38" t="e">
        <f>IFERROR(INDEX(MasterRoster!$C$5:$G$1001,MATCH(VALUE(B127),MasterRoster!$F$5:$F$1001,0),1),INDEX(MasterRoster!$C$5:$G$1001,MATCH(B127,MasterRoster!$F$5:$F$1001,0),1))</f>
        <v>#N/A</v>
      </c>
      <c r="D127" s="38" t="e">
        <f>IFERROR(INDEX(MasterRoster!$C$5:$G$1001,MATCH(VALUE(B127),MasterRoster!$F$5:$F$1001,0),2),INDEX(MasterRoster!$C$5:$G$1001,MATCH(B127,MasterRoster!$F$5:$F$1001,0),2))</f>
        <v>#N/A</v>
      </c>
      <c r="E127" s="38" t="e">
        <f>IFERROR(INDEX(MasterRoster!$C$5:$G$1001,MATCH(VALUE(B127),MasterRoster!$F$5:$F$1001,0),3),INDEX(MasterRoster!$C$5:$G$1001,MATCH(B127,MasterRoster!$F$5:$F$1001,0),3))</f>
        <v>#N/A</v>
      </c>
      <c r="F127" s="38" t="e">
        <f>IFERROR(INDEX(MasterRoster!$C$5:$G$1001,MATCH(VALUE(B127),MasterRoster!$F$5:$F$1001,0),5),INDEX(MasterRoster!$C$5:$G$1001,MATCH(B127,MasterRoster!$F$5:$F$1001,0),5))</f>
        <v>#N/A</v>
      </c>
      <c r="G127" s="38" t="e">
        <f t="shared" si="1"/>
        <v>#N/A</v>
      </c>
    </row>
    <row r="128" spans="3:7">
      <c r="C128" s="38" t="e">
        <f>IFERROR(INDEX(MasterRoster!$C$5:$G$1001,MATCH(VALUE(B128),MasterRoster!$F$5:$F$1001,0),1),INDEX(MasterRoster!$C$5:$G$1001,MATCH(B128,MasterRoster!$F$5:$F$1001,0),1))</f>
        <v>#N/A</v>
      </c>
      <c r="D128" s="38" t="e">
        <f>IFERROR(INDEX(MasterRoster!$C$5:$G$1001,MATCH(VALUE(B128),MasterRoster!$F$5:$F$1001,0),2),INDEX(MasterRoster!$C$5:$G$1001,MATCH(B128,MasterRoster!$F$5:$F$1001,0),2))</f>
        <v>#N/A</v>
      </c>
      <c r="E128" s="38" t="e">
        <f>IFERROR(INDEX(MasterRoster!$C$5:$G$1001,MATCH(VALUE(B128),MasterRoster!$F$5:$F$1001,0),3),INDEX(MasterRoster!$C$5:$G$1001,MATCH(B128,MasterRoster!$F$5:$F$1001,0),3))</f>
        <v>#N/A</v>
      </c>
      <c r="F128" s="38" t="e">
        <f>IFERROR(INDEX(MasterRoster!$C$5:$G$1001,MATCH(VALUE(B128),MasterRoster!$F$5:$F$1001,0),5),INDEX(MasterRoster!$C$5:$G$1001,MATCH(B128,MasterRoster!$F$5:$F$1001,0),5))</f>
        <v>#N/A</v>
      </c>
      <c r="G128" s="38" t="e">
        <f t="shared" si="1"/>
        <v>#N/A</v>
      </c>
    </row>
    <row r="129" spans="3:7">
      <c r="C129" s="38" t="e">
        <f>IFERROR(INDEX(MasterRoster!$C$5:$G$1001,MATCH(VALUE(B129),MasterRoster!$F$5:$F$1001,0),1),INDEX(MasterRoster!$C$5:$G$1001,MATCH(B129,MasterRoster!$F$5:$F$1001,0),1))</f>
        <v>#N/A</v>
      </c>
      <c r="D129" s="38" t="e">
        <f>IFERROR(INDEX(MasterRoster!$C$5:$G$1001,MATCH(VALUE(B129),MasterRoster!$F$5:$F$1001,0),2),INDEX(MasterRoster!$C$5:$G$1001,MATCH(B129,MasterRoster!$F$5:$F$1001,0),2))</f>
        <v>#N/A</v>
      </c>
      <c r="E129" s="38" t="e">
        <f>IFERROR(INDEX(MasterRoster!$C$5:$G$1001,MATCH(VALUE(B129),MasterRoster!$F$5:$F$1001,0),3),INDEX(MasterRoster!$C$5:$G$1001,MATCH(B129,MasterRoster!$F$5:$F$1001,0),3))</f>
        <v>#N/A</v>
      </c>
      <c r="F129" s="38" t="e">
        <f>IFERROR(INDEX(MasterRoster!$C$5:$G$1001,MATCH(VALUE(B129),MasterRoster!$F$5:$F$1001,0),5),INDEX(MasterRoster!$C$5:$G$1001,MATCH(B129,MasterRoster!$F$5:$F$1001,0),5))</f>
        <v>#N/A</v>
      </c>
      <c r="G129" s="38" t="e">
        <f t="shared" si="1"/>
        <v>#N/A</v>
      </c>
    </row>
    <row r="130" spans="3:7">
      <c r="C130" s="38" t="e">
        <f>IFERROR(INDEX(MasterRoster!$C$5:$G$1001,MATCH(VALUE(B130),MasterRoster!$F$5:$F$1001,0),1),INDEX(MasterRoster!$C$5:$G$1001,MATCH(B130,MasterRoster!$F$5:$F$1001,0),1))</f>
        <v>#N/A</v>
      </c>
      <c r="D130" s="38" t="e">
        <f>IFERROR(INDEX(MasterRoster!$C$5:$G$1001,MATCH(VALUE(B130),MasterRoster!$F$5:$F$1001,0),2),INDEX(MasterRoster!$C$5:$G$1001,MATCH(B130,MasterRoster!$F$5:$F$1001,0),2))</f>
        <v>#N/A</v>
      </c>
      <c r="E130" s="38" t="e">
        <f>IFERROR(INDEX(MasterRoster!$C$5:$G$1001,MATCH(VALUE(B130),MasterRoster!$F$5:$F$1001,0),3),INDEX(MasterRoster!$C$5:$G$1001,MATCH(B130,MasterRoster!$F$5:$F$1001,0),3))</f>
        <v>#N/A</v>
      </c>
      <c r="F130" s="38" t="e">
        <f>IFERROR(INDEX(MasterRoster!$C$5:$G$1001,MATCH(VALUE(B130),MasterRoster!$F$5:$F$1001,0),5),INDEX(MasterRoster!$C$5:$G$1001,MATCH(B130,MasterRoster!$F$5:$F$1001,0),5))</f>
        <v>#N/A</v>
      </c>
      <c r="G130" s="38" t="e">
        <f t="shared" si="1"/>
        <v>#N/A</v>
      </c>
    </row>
    <row r="131" spans="3:7">
      <c r="C131" s="38" t="e">
        <f>IFERROR(INDEX(MasterRoster!$C$5:$G$1001,MATCH(VALUE(B131),MasterRoster!$F$5:$F$1001,0),1),INDEX(MasterRoster!$C$5:$G$1001,MATCH(B131,MasterRoster!$F$5:$F$1001,0),1))</f>
        <v>#N/A</v>
      </c>
      <c r="D131" s="38" t="e">
        <f>IFERROR(INDEX(MasterRoster!$C$5:$G$1001,MATCH(VALUE(B131),MasterRoster!$F$5:$F$1001,0),2),INDEX(MasterRoster!$C$5:$G$1001,MATCH(B131,MasterRoster!$F$5:$F$1001,0),2))</f>
        <v>#N/A</v>
      </c>
      <c r="E131" s="38" t="e">
        <f>IFERROR(INDEX(MasterRoster!$C$5:$G$1001,MATCH(VALUE(B131),MasterRoster!$F$5:$F$1001,0),3),INDEX(MasterRoster!$C$5:$G$1001,MATCH(B131,MasterRoster!$F$5:$F$1001,0),3))</f>
        <v>#N/A</v>
      </c>
      <c r="F131" s="38" t="e">
        <f>IFERROR(INDEX(MasterRoster!$C$5:$G$1001,MATCH(VALUE(B131),MasterRoster!$F$5:$F$1001,0),5),INDEX(MasterRoster!$C$5:$G$1001,MATCH(B131,MasterRoster!$F$5:$F$1001,0),5))</f>
        <v>#N/A</v>
      </c>
      <c r="G131" s="38" t="e">
        <f t="shared" si="1"/>
        <v>#N/A</v>
      </c>
    </row>
    <row r="132" spans="3:7">
      <c r="C132" s="38" t="e">
        <f>IFERROR(INDEX(MasterRoster!$C$5:$G$1001,MATCH(VALUE(B132),MasterRoster!$F$5:$F$1001,0),1),INDEX(MasterRoster!$C$5:$G$1001,MATCH(B132,MasterRoster!$F$5:$F$1001,0),1))</f>
        <v>#N/A</v>
      </c>
      <c r="D132" s="38" t="e">
        <f>IFERROR(INDEX(MasterRoster!$C$5:$G$1001,MATCH(VALUE(B132),MasterRoster!$F$5:$F$1001,0),2),INDEX(MasterRoster!$C$5:$G$1001,MATCH(B132,MasterRoster!$F$5:$F$1001,0),2))</f>
        <v>#N/A</v>
      </c>
      <c r="E132" s="38" t="e">
        <f>IFERROR(INDEX(MasterRoster!$C$5:$G$1001,MATCH(VALUE(B132),MasterRoster!$F$5:$F$1001,0),3),INDEX(MasterRoster!$C$5:$G$1001,MATCH(B132,MasterRoster!$F$5:$F$1001,0),3))</f>
        <v>#N/A</v>
      </c>
      <c r="F132" s="38" t="e">
        <f>IFERROR(INDEX(MasterRoster!$C$5:$G$1001,MATCH(VALUE(B132),MasterRoster!$F$5:$F$1001,0),5),INDEX(MasterRoster!$C$5:$G$1001,MATCH(B132,MasterRoster!$F$5:$F$1001,0),5))</f>
        <v>#N/A</v>
      </c>
      <c r="G132" s="38" t="e">
        <f t="shared" si="1"/>
        <v>#N/A</v>
      </c>
    </row>
    <row r="133" spans="3:7">
      <c r="C133" s="38" t="e">
        <f>IFERROR(INDEX(MasterRoster!$C$5:$G$1001,MATCH(VALUE(B133),MasterRoster!$F$5:$F$1001,0),1),INDEX(MasterRoster!$C$5:$G$1001,MATCH(B133,MasterRoster!$F$5:$F$1001,0),1))</f>
        <v>#N/A</v>
      </c>
      <c r="D133" s="38" t="e">
        <f>IFERROR(INDEX(MasterRoster!$C$5:$G$1001,MATCH(VALUE(B133),MasterRoster!$F$5:$F$1001,0),2),INDEX(MasterRoster!$C$5:$G$1001,MATCH(B133,MasterRoster!$F$5:$F$1001,0),2))</f>
        <v>#N/A</v>
      </c>
      <c r="E133" s="38" t="e">
        <f>IFERROR(INDEX(MasterRoster!$C$5:$G$1001,MATCH(VALUE(B133),MasterRoster!$F$5:$F$1001,0),3),INDEX(MasterRoster!$C$5:$G$1001,MATCH(B133,MasterRoster!$F$5:$F$1001,0),3))</f>
        <v>#N/A</v>
      </c>
      <c r="F133" s="38" t="e">
        <f>IFERROR(INDEX(MasterRoster!$C$5:$G$1001,MATCH(VALUE(B133),MasterRoster!$F$5:$F$1001,0),5),INDEX(MasterRoster!$C$5:$G$1001,MATCH(B133,MasterRoster!$F$5:$F$1001,0),5))</f>
        <v>#N/A</v>
      </c>
      <c r="G133" s="38" t="e">
        <f t="shared" si="1"/>
        <v>#N/A</v>
      </c>
    </row>
    <row r="134" spans="3:7">
      <c r="C134" s="38" t="e">
        <f>IFERROR(INDEX(MasterRoster!$C$5:$G$1001,MATCH(VALUE(B134),MasterRoster!$F$5:$F$1001,0),1),INDEX(MasterRoster!$C$5:$G$1001,MATCH(B134,MasterRoster!$F$5:$F$1001,0),1))</f>
        <v>#N/A</v>
      </c>
      <c r="D134" s="38" t="e">
        <f>IFERROR(INDEX(MasterRoster!$C$5:$G$1001,MATCH(VALUE(B134),MasterRoster!$F$5:$F$1001,0),2),INDEX(MasterRoster!$C$5:$G$1001,MATCH(B134,MasterRoster!$F$5:$F$1001,0),2))</f>
        <v>#N/A</v>
      </c>
      <c r="E134" s="38" t="e">
        <f>IFERROR(INDEX(MasterRoster!$C$5:$G$1001,MATCH(VALUE(B134),MasterRoster!$F$5:$F$1001,0),3),INDEX(MasterRoster!$C$5:$G$1001,MATCH(B134,MasterRoster!$F$5:$F$1001,0),3))</f>
        <v>#N/A</v>
      </c>
      <c r="F134" s="38" t="e">
        <f>IFERROR(INDEX(MasterRoster!$C$5:$G$1001,MATCH(VALUE(B134),MasterRoster!$F$5:$F$1001,0),5),INDEX(MasterRoster!$C$5:$G$1001,MATCH(B134,MasterRoster!$F$5:$F$1001,0),5))</f>
        <v>#N/A</v>
      </c>
      <c r="G134" s="38" t="e">
        <f t="shared" si="1"/>
        <v>#N/A</v>
      </c>
    </row>
    <row r="135" spans="3:7">
      <c r="C135" s="38" t="e">
        <f>IFERROR(INDEX(MasterRoster!$C$5:$G$1001,MATCH(VALUE(B135),MasterRoster!$F$5:$F$1001,0),1),INDEX(MasterRoster!$C$5:$G$1001,MATCH(B135,MasterRoster!$F$5:$F$1001,0),1))</f>
        <v>#N/A</v>
      </c>
      <c r="D135" s="38" t="e">
        <f>IFERROR(INDEX(MasterRoster!$C$5:$G$1001,MATCH(VALUE(B135),MasterRoster!$F$5:$F$1001,0),2),INDEX(MasterRoster!$C$5:$G$1001,MATCH(B135,MasterRoster!$F$5:$F$1001,0),2))</f>
        <v>#N/A</v>
      </c>
      <c r="E135" s="38" t="e">
        <f>IFERROR(INDEX(MasterRoster!$C$5:$G$1001,MATCH(VALUE(B135),MasterRoster!$F$5:$F$1001,0),3),INDEX(MasterRoster!$C$5:$G$1001,MATCH(B135,MasterRoster!$F$5:$F$1001,0),3))</f>
        <v>#N/A</v>
      </c>
      <c r="F135" s="38" t="e">
        <f>IFERROR(INDEX(MasterRoster!$C$5:$G$1001,MATCH(VALUE(B135),MasterRoster!$F$5:$F$1001,0),5),INDEX(MasterRoster!$C$5:$G$1001,MATCH(B135,MasterRoster!$F$5:$F$1001,0),5))</f>
        <v>#N/A</v>
      </c>
      <c r="G135" s="38" t="e">
        <f t="shared" ref="G135:G198" si="2">IF(F135="E1","PVT",IF(F135="E2","PFC",IF(F135="E3","LCpl",IF(F135="E4","Cpl",IF(F135="E5","Sgt",IF(F135="E6","SSgt",F135))))))</f>
        <v>#N/A</v>
      </c>
    </row>
    <row r="136" spans="3:7">
      <c r="C136" s="38" t="e">
        <f>IFERROR(INDEX(MasterRoster!$C$5:$G$1001,MATCH(VALUE(B136),MasterRoster!$F$5:$F$1001,0),1),INDEX(MasterRoster!$C$5:$G$1001,MATCH(B136,MasterRoster!$F$5:$F$1001,0),1))</f>
        <v>#N/A</v>
      </c>
      <c r="D136" s="38" t="e">
        <f>IFERROR(INDEX(MasterRoster!$C$5:$G$1001,MATCH(VALUE(B136),MasterRoster!$F$5:$F$1001,0),2),INDEX(MasterRoster!$C$5:$G$1001,MATCH(B136,MasterRoster!$F$5:$F$1001,0),2))</f>
        <v>#N/A</v>
      </c>
      <c r="E136" s="38" t="e">
        <f>IFERROR(INDEX(MasterRoster!$C$5:$G$1001,MATCH(VALUE(B136),MasterRoster!$F$5:$F$1001,0),3),INDEX(MasterRoster!$C$5:$G$1001,MATCH(B136,MasterRoster!$F$5:$F$1001,0),3))</f>
        <v>#N/A</v>
      </c>
      <c r="F136" s="38" t="e">
        <f>IFERROR(INDEX(MasterRoster!$C$5:$G$1001,MATCH(VALUE(B136),MasterRoster!$F$5:$F$1001,0),5),INDEX(MasterRoster!$C$5:$G$1001,MATCH(B136,MasterRoster!$F$5:$F$1001,0),5))</f>
        <v>#N/A</v>
      </c>
      <c r="G136" s="38" t="e">
        <f t="shared" si="2"/>
        <v>#N/A</v>
      </c>
    </row>
    <row r="137" spans="3:7">
      <c r="C137" s="38" t="e">
        <f>IFERROR(INDEX(MasterRoster!$C$5:$G$1001,MATCH(VALUE(B137),MasterRoster!$F$5:$F$1001,0),1),INDEX(MasterRoster!$C$5:$G$1001,MATCH(B137,MasterRoster!$F$5:$F$1001,0),1))</f>
        <v>#N/A</v>
      </c>
      <c r="D137" s="38" t="e">
        <f>IFERROR(INDEX(MasterRoster!$C$5:$G$1001,MATCH(VALUE(B137),MasterRoster!$F$5:$F$1001,0),2),INDEX(MasterRoster!$C$5:$G$1001,MATCH(B137,MasterRoster!$F$5:$F$1001,0),2))</f>
        <v>#N/A</v>
      </c>
      <c r="E137" s="38" t="e">
        <f>IFERROR(INDEX(MasterRoster!$C$5:$G$1001,MATCH(VALUE(B137),MasterRoster!$F$5:$F$1001,0),3),INDEX(MasterRoster!$C$5:$G$1001,MATCH(B137,MasterRoster!$F$5:$F$1001,0),3))</f>
        <v>#N/A</v>
      </c>
      <c r="F137" s="38" t="e">
        <f>IFERROR(INDEX(MasterRoster!$C$5:$G$1001,MATCH(VALUE(B137),MasterRoster!$F$5:$F$1001,0),5),INDEX(MasterRoster!$C$5:$G$1001,MATCH(B137,MasterRoster!$F$5:$F$1001,0),5))</f>
        <v>#N/A</v>
      </c>
      <c r="G137" s="38" t="e">
        <f t="shared" si="2"/>
        <v>#N/A</v>
      </c>
    </row>
    <row r="138" spans="3:7">
      <c r="C138" s="38" t="e">
        <f>IFERROR(INDEX(MasterRoster!$C$5:$G$1001,MATCH(VALUE(B138),MasterRoster!$F$5:$F$1001,0),1),INDEX(MasterRoster!$C$5:$G$1001,MATCH(B138,MasterRoster!$F$5:$F$1001,0),1))</f>
        <v>#N/A</v>
      </c>
      <c r="D138" s="38" t="e">
        <f>IFERROR(INDEX(MasterRoster!$C$5:$G$1001,MATCH(VALUE(B138),MasterRoster!$F$5:$F$1001,0),2),INDEX(MasterRoster!$C$5:$G$1001,MATCH(B138,MasterRoster!$F$5:$F$1001,0),2))</f>
        <v>#N/A</v>
      </c>
      <c r="E138" s="38" t="e">
        <f>IFERROR(INDEX(MasterRoster!$C$5:$G$1001,MATCH(VALUE(B138),MasterRoster!$F$5:$F$1001,0),3),INDEX(MasterRoster!$C$5:$G$1001,MATCH(B138,MasterRoster!$F$5:$F$1001,0),3))</f>
        <v>#N/A</v>
      </c>
      <c r="F138" s="38" t="e">
        <f>IFERROR(INDEX(MasterRoster!$C$5:$G$1001,MATCH(VALUE(B138),MasterRoster!$F$5:$F$1001,0),5),INDEX(MasterRoster!$C$5:$G$1001,MATCH(B138,MasterRoster!$F$5:$F$1001,0),5))</f>
        <v>#N/A</v>
      </c>
      <c r="G138" s="38" t="e">
        <f t="shared" si="2"/>
        <v>#N/A</v>
      </c>
    </row>
    <row r="139" spans="3:7">
      <c r="C139" s="38" t="e">
        <f>IFERROR(INDEX(MasterRoster!$C$5:$G$1001,MATCH(VALUE(B139),MasterRoster!$F$5:$F$1001,0),1),INDEX(MasterRoster!$C$5:$G$1001,MATCH(B139,MasterRoster!$F$5:$F$1001,0),1))</f>
        <v>#N/A</v>
      </c>
      <c r="D139" s="38" t="e">
        <f>IFERROR(INDEX(MasterRoster!$C$5:$G$1001,MATCH(VALUE(B139),MasterRoster!$F$5:$F$1001,0),2),INDEX(MasterRoster!$C$5:$G$1001,MATCH(B139,MasterRoster!$F$5:$F$1001,0),2))</f>
        <v>#N/A</v>
      </c>
      <c r="E139" s="38" t="e">
        <f>IFERROR(INDEX(MasterRoster!$C$5:$G$1001,MATCH(VALUE(B139),MasterRoster!$F$5:$F$1001,0),3),INDEX(MasterRoster!$C$5:$G$1001,MATCH(B139,MasterRoster!$F$5:$F$1001,0),3))</f>
        <v>#N/A</v>
      </c>
      <c r="F139" s="38" t="e">
        <f>IFERROR(INDEX(MasterRoster!$C$5:$G$1001,MATCH(VALUE(B139),MasterRoster!$F$5:$F$1001,0),5),INDEX(MasterRoster!$C$5:$G$1001,MATCH(B139,MasterRoster!$F$5:$F$1001,0),5))</f>
        <v>#N/A</v>
      </c>
      <c r="G139" s="38" t="e">
        <f t="shared" si="2"/>
        <v>#N/A</v>
      </c>
    </row>
    <row r="140" spans="3:7">
      <c r="C140" s="38" t="e">
        <f>IFERROR(INDEX(MasterRoster!$C$5:$G$1001,MATCH(VALUE(B140),MasterRoster!$F$5:$F$1001,0),1),INDEX(MasterRoster!$C$5:$G$1001,MATCH(B140,MasterRoster!$F$5:$F$1001,0),1))</f>
        <v>#N/A</v>
      </c>
      <c r="D140" s="38" t="e">
        <f>IFERROR(INDEX(MasterRoster!$C$5:$G$1001,MATCH(VALUE(B140),MasterRoster!$F$5:$F$1001,0),2),INDEX(MasterRoster!$C$5:$G$1001,MATCH(B140,MasterRoster!$F$5:$F$1001,0),2))</f>
        <v>#N/A</v>
      </c>
      <c r="E140" s="38" t="e">
        <f>IFERROR(INDEX(MasterRoster!$C$5:$G$1001,MATCH(VALUE(B140),MasterRoster!$F$5:$F$1001,0),3),INDEX(MasterRoster!$C$5:$G$1001,MATCH(B140,MasterRoster!$F$5:$F$1001,0),3))</f>
        <v>#N/A</v>
      </c>
      <c r="F140" s="38" t="e">
        <f>IFERROR(INDEX(MasterRoster!$C$5:$G$1001,MATCH(VALUE(B140),MasterRoster!$F$5:$F$1001,0),5),INDEX(MasterRoster!$C$5:$G$1001,MATCH(B140,MasterRoster!$F$5:$F$1001,0),5))</f>
        <v>#N/A</v>
      </c>
      <c r="G140" s="38" t="e">
        <f t="shared" si="2"/>
        <v>#N/A</v>
      </c>
    </row>
    <row r="141" spans="3:7">
      <c r="C141" s="38" t="e">
        <f>IFERROR(INDEX(MasterRoster!$C$5:$G$1001,MATCH(VALUE(B141),MasterRoster!$F$5:$F$1001,0),1),INDEX(MasterRoster!$C$5:$G$1001,MATCH(B141,MasterRoster!$F$5:$F$1001,0),1))</f>
        <v>#N/A</v>
      </c>
      <c r="D141" s="38" t="e">
        <f>IFERROR(INDEX(MasterRoster!$C$5:$G$1001,MATCH(VALUE(B141),MasterRoster!$F$5:$F$1001,0),2),INDEX(MasterRoster!$C$5:$G$1001,MATCH(B141,MasterRoster!$F$5:$F$1001,0),2))</f>
        <v>#N/A</v>
      </c>
      <c r="E141" s="38" t="e">
        <f>IFERROR(INDEX(MasterRoster!$C$5:$G$1001,MATCH(VALUE(B141),MasterRoster!$F$5:$F$1001,0),3),INDEX(MasterRoster!$C$5:$G$1001,MATCH(B141,MasterRoster!$F$5:$F$1001,0),3))</f>
        <v>#N/A</v>
      </c>
      <c r="F141" s="38" t="e">
        <f>IFERROR(INDEX(MasterRoster!$C$5:$G$1001,MATCH(VALUE(B141),MasterRoster!$F$5:$F$1001,0),5),INDEX(MasterRoster!$C$5:$G$1001,MATCH(B141,MasterRoster!$F$5:$F$1001,0),5))</f>
        <v>#N/A</v>
      </c>
      <c r="G141" s="38" t="e">
        <f t="shared" si="2"/>
        <v>#N/A</v>
      </c>
    </row>
    <row r="142" spans="3:7">
      <c r="C142" s="38" t="e">
        <f>IFERROR(INDEX(MasterRoster!$C$5:$G$1001,MATCH(VALUE(B142),MasterRoster!$F$5:$F$1001,0),1),INDEX(MasterRoster!$C$5:$G$1001,MATCH(B142,MasterRoster!$F$5:$F$1001,0),1))</f>
        <v>#N/A</v>
      </c>
      <c r="D142" s="38" t="e">
        <f>IFERROR(INDEX(MasterRoster!$C$5:$G$1001,MATCH(VALUE(B142),MasterRoster!$F$5:$F$1001,0),2),INDEX(MasterRoster!$C$5:$G$1001,MATCH(B142,MasterRoster!$F$5:$F$1001,0),2))</f>
        <v>#N/A</v>
      </c>
      <c r="E142" s="38" t="e">
        <f>IFERROR(INDEX(MasterRoster!$C$5:$G$1001,MATCH(VALUE(B142),MasterRoster!$F$5:$F$1001,0),3),INDEX(MasterRoster!$C$5:$G$1001,MATCH(B142,MasterRoster!$F$5:$F$1001,0),3))</f>
        <v>#N/A</v>
      </c>
      <c r="F142" s="38" t="e">
        <f>IFERROR(INDEX(MasterRoster!$C$5:$G$1001,MATCH(VALUE(B142),MasterRoster!$F$5:$F$1001,0),5),INDEX(MasterRoster!$C$5:$G$1001,MATCH(B142,MasterRoster!$F$5:$F$1001,0),5))</f>
        <v>#N/A</v>
      </c>
      <c r="G142" s="38" t="e">
        <f t="shared" si="2"/>
        <v>#N/A</v>
      </c>
    </row>
    <row r="143" spans="3:7">
      <c r="C143" s="38" t="e">
        <f>IFERROR(INDEX(MasterRoster!$C$5:$G$1001,MATCH(VALUE(B143),MasterRoster!$F$5:$F$1001,0),1),INDEX(MasterRoster!$C$5:$G$1001,MATCH(B143,MasterRoster!$F$5:$F$1001,0),1))</f>
        <v>#N/A</v>
      </c>
      <c r="D143" s="38" t="e">
        <f>IFERROR(INDEX(MasterRoster!$C$5:$G$1001,MATCH(VALUE(B143),MasterRoster!$F$5:$F$1001,0),2),INDEX(MasterRoster!$C$5:$G$1001,MATCH(B143,MasterRoster!$F$5:$F$1001,0),2))</f>
        <v>#N/A</v>
      </c>
      <c r="E143" s="38" t="e">
        <f>IFERROR(INDEX(MasterRoster!$C$5:$G$1001,MATCH(VALUE(B143),MasterRoster!$F$5:$F$1001,0),3),INDEX(MasterRoster!$C$5:$G$1001,MATCH(B143,MasterRoster!$F$5:$F$1001,0),3))</f>
        <v>#N/A</v>
      </c>
      <c r="F143" s="38" t="e">
        <f>IFERROR(INDEX(MasterRoster!$C$5:$G$1001,MATCH(VALUE(B143),MasterRoster!$F$5:$F$1001,0),5),INDEX(MasterRoster!$C$5:$G$1001,MATCH(B143,MasterRoster!$F$5:$F$1001,0),5))</f>
        <v>#N/A</v>
      </c>
      <c r="G143" s="38" t="e">
        <f t="shared" si="2"/>
        <v>#N/A</v>
      </c>
    </row>
    <row r="144" spans="3:7">
      <c r="C144" s="38" t="e">
        <f>IFERROR(INDEX(MasterRoster!$C$5:$G$1001,MATCH(VALUE(B144),MasterRoster!$F$5:$F$1001,0),1),INDEX(MasterRoster!$C$5:$G$1001,MATCH(B144,MasterRoster!$F$5:$F$1001,0),1))</f>
        <v>#N/A</v>
      </c>
      <c r="D144" s="38" t="e">
        <f>IFERROR(INDEX(MasterRoster!$C$5:$G$1001,MATCH(VALUE(B144),MasterRoster!$F$5:$F$1001,0),2),INDEX(MasterRoster!$C$5:$G$1001,MATCH(B144,MasterRoster!$F$5:$F$1001,0),2))</f>
        <v>#N/A</v>
      </c>
      <c r="E144" s="38" t="e">
        <f>IFERROR(INDEX(MasterRoster!$C$5:$G$1001,MATCH(VALUE(B144),MasterRoster!$F$5:$F$1001,0),3),INDEX(MasterRoster!$C$5:$G$1001,MATCH(B144,MasterRoster!$F$5:$F$1001,0),3))</f>
        <v>#N/A</v>
      </c>
      <c r="F144" s="38" t="e">
        <f>IFERROR(INDEX(MasterRoster!$C$5:$G$1001,MATCH(VALUE(B144),MasterRoster!$F$5:$F$1001,0),5),INDEX(MasterRoster!$C$5:$G$1001,MATCH(B144,MasterRoster!$F$5:$F$1001,0),5))</f>
        <v>#N/A</v>
      </c>
      <c r="G144" s="38" t="e">
        <f t="shared" si="2"/>
        <v>#N/A</v>
      </c>
    </row>
    <row r="145" spans="3:7">
      <c r="C145" s="38" t="e">
        <f>IFERROR(INDEX(MasterRoster!$C$5:$G$1001,MATCH(VALUE(B145),MasterRoster!$F$5:$F$1001,0),1),INDEX(MasterRoster!$C$5:$G$1001,MATCH(B145,MasterRoster!$F$5:$F$1001,0),1))</f>
        <v>#N/A</v>
      </c>
      <c r="D145" s="38" t="e">
        <f>IFERROR(INDEX(MasterRoster!$C$5:$G$1001,MATCH(VALUE(B145),MasterRoster!$F$5:$F$1001,0),2),INDEX(MasterRoster!$C$5:$G$1001,MATCH(B145,MasterRoster!$F$5:$F$1001,0),2))</f>
        <v>#N/A</v>
      </c>
      <c r="E145" s="38" t="e">
        <f>IFERROR(INDEX(MasterRoster!$C$5:$G$1001,MATCH(VALUE(B145),MasterRoster!$F$5:$F$1001,0),3),INDEX(MasterRoster!$C$5:$G$1001,MATCH(B145,MasterRoster!$F$5:$F$1001,0),3))</f>
        <v>#N/A</v>
      </c>
      <c r="F145" s="38" t="e">
        <f>IFERROR(INDEX(MasterRoster!$C$5:$G$1001,MATCH(VALUE(B145),MasterRoster!$F$5:$F$1001,0),5),INDEX(MasterRoster!$C$5:$G$1001,MATCH(B145,MasterRoster!$F$5:$F$1001,0),5))</f>
        <v>#N/A</v>
      </c>
      <c r="G145" s="38" t="e">
        <f t="shared" si="2"/>
        <v>#N/A</v>
      </c>
    </row>
    <row r="146" spans="3:7">
      <c r="C146" s="38" t="e">
        <f>IFERROR(INDEX(MasterRoster!$C$5:$G$1001,MATCH(VALUE(B146),MasterRoster!$F$5:$F$1001,0),1),INDEX(MasterRoster!$C$5:$G$1001,MATCH(B146,MasterRoster!$F$5:$F$1001,0),1))</f>
        <v>#N/A</v>
      </c>
      <c r="D146" s="38" t="e">
        <f>IFERROR(INDEX(MasterRoster!$C$5:$G$1001,MATCH(VALUE(B146),MasterRoster!$F$5:$F$1001,0),2),INDEX(MasterRoster!$C$5:$G$1001,MATCH(B146,MasterRoster!$F$5:$F$1001,0),2))</f>
        <v>#N/A</v>
      </c>
      <c r="E146" s="38" t="e">
        <f>IFERROR(INDEX(MasterRoster!$C$5:$G$1001,MATCH(VALUE(B146),MasterRoster!$F$5:$F$1001,0),3),INDEX(MasterRoster!$C$5:$G$1001,MATCH(B146,MasterRoster!$F$5:$F$1001,0),3))</f>
        <v>#N/A</v>
      </c>
      <c r="F146" s="38" t="e">
        <f>IFERROR(INDEX(MasterRoster!$C$5:$G$1001,MATCH(VALUE(B146),MasterRoster!$F$5:$F$1001,0),5),INDEX(MasterRoster!$C$5:$G$1001,MATCH(B146,MasterRoster!$F$5:$F$1001,0),5))</f>
        <v>#N/A</v>
      </c>
      <c r="G146" s="38" t="e">
        <f t="shared" si="2"/>
        <v>#N/A</v>
      </c>
    </row>
    <row r="147" spans="3:7">
      <c r="C147" s="38" t="e">
        <f>IFERROR(INDEX(MasterRoster!$C$5:$G$1001,MATCH(VALUE(B147),MasterRoster!$F$5:$F$1001,0),1),INDEX(MasterRoster!$C$5:$G$1001,MATCH(B147,MasterRoster!$F$5:$F$1001,0),1))</f>
        <v>#N/A</v>
      </c>
      <c r="D147" s="38" t="e">
        <f>IFERROR(INDEX(MasterRoster!$C$5:$G$1001,MATCH(VALUE(B147),MasterRoster!$F$5:$F$1001,0),2),INDEX(MasterRoster!$C$5:$G$1001,MATCH(B147,MasterRoster!$F$5:$F$1001,0),2))</f>
        <v>#N/A</v>
      </c>
      <c r="E147" s="38" t="e">
        <f>IFERROR(INDEX(MasterRoster!$C$5:$G$1001,MATCH(VALUE(B147),MasterRoster!$F$5:$F$1001,0),3),INDEX(MasterRoster!$C$5:$G$1001,MATCH(B147,MasterRoster!$F$5:$F$1001,0),3))</f>
        <v>#N/A</v>
      </c>
      <c r="F147" s="38" t="e">
        <f>IFERROR(INDEX(MasterRoster!$C$5:$G$1001,MATCH(VALUE(B147),MasterRoster!$F$5:$F$1001,0),5),INDEX(MasterRoster!$C$5:$G$1001,MATCH(B147,MasterRoster!$F$5:$F$1001,0),5))</f>
        <v>#N/A</v>
      </c>
      <c r="G147" s="38" t="e">
        <f t="shared" si="2"/>
        <v>#N/A</v>
      </c>
    </row>
    <row r="148" spans="3:7">
      <c r="C148" s="38" t="e">
        <f>IFERROR(INDEX(MasterRoster!$C$5:$G$1001,MATCH(VALUE(B148),MasterRoster!$F$5:$F$1001,0),1),INDEX(MasterRoster!$C$5:$G$1001,MATCH(B148,MasterRoster!$F$5:$F$1001,0),1))</f>
        <v>#N/A</v>
      </c>
      <c r="D148" s="38" t="e">
        <f>IFERROR(INDEX(MasterRoster!$C$5:$G$1001,MATCH(VALUE(B148),MasterRoster!$F$5:$F$1001,0),2),INDEX(MasterRoster!$C$5:$G$1001,MATCH(B148,MasterRoster!$F$5:$F$1001,0),2))</f>
        <v>#N/A</v>
      </c>
      <c r="E148" s="38" t="e">
        <f>IFERROR(INDEX(MasterRoster!$C$5:$G$1001,MATCH(VALUE(B148),MasterRoster!$F$5:$F$1001,0),3),INDEX(MasterRoster!$C$5:$G$1001,MATCH(B148,MasterRoster!$F$5:$F$1001,0),3))</f>
        <v>#N/A</v>
      </c>
      <c r="F148" s="38" t="e">
        <f>IFERROR(INDEX(MasterRoster!$C$5:$G$1001,MATCH(VALUE(B148),MasterRoster!$F$5:$F$1001,0),5),INDEX(MasterRoster!$C$5:$G$1001,MATCH(B148,MasterRoster!$F$5:$F$1001,0),5))</f>
        <v>#N/A</v>
      </c>
      <c r="G148" s="38" t="e">
        <f t="shared" si="2"/>
        <v>#N/A</v>
      </c>
    </row>
    <row r="149" spans="3:7">
      <c r="C149" s="38" t="e">
        <f>IFERROR(INDEX(MasterRoster!$C$5:$G$1001,MATCH(VALUE(B149),MasterRoster!$F$5:$F$1001,0),1),INDEX(MasterRoster!$C$5:$G$1001,MATCH(B149,MasterRoster!$F$5:$F$1001,0),1))</f>
        <v>#N/A</v>
      </c>
      <c r="D149" s="38" t="e">
        <f>IFERROR(INDEX(MasterRoster!$C$5:$G$1001,MATCH(VALUE(B149),MasterRoster!$F$5:$F$1001,0),2),INDEX(MasterRoster!$C$5:$G$1001,MATCH(B149,MasterRoster!$F$5:$F$1001,0),2))</f>
        <v>#N/A</v>
      </c>
      <c r="E149" s="38" t="e">
        <f>IFERROR(INDEX(MasterRoster!$C$5:$G$1001,MATCH(VALUE(B149),MasterRoster!$F$5:$F$1001,0),3),INDEX(MasterRoster!$C$5:$G$1001,MATCH(B149,MasterRoster!$F$5:$F$1001,0),3))</f>
        <v>#N/A</v>
      </c>
      <c r="F149" s="38" t="e">
        <f>IFERROR(INDEX(MasterRoster!$C$5:$G$1001,MATCH(VALUE(B149),MasterRoster!$F$5:$F$1001,0),5),INDEX(MasterRoster!$C$5:$G$1001,MATCH(B149,MasterRoster!$F$5:$F$1001,0),5))</f>
        <v>#N/A</v>
      </c>
      <c r="G149" s="38" t="e">
        <f t="shared" si="2"/>
        <v>#N/A</v>
      </c>
    </row>
    <row r="150" spans="3:7">
      <c r="C150" s="38" t="e">
        <f>IFERROR(INDEX(MasterRoster!$C$5:$G$1001,MATCH(VALUE(B150),MasterRoster!$F$5:$F$1001,0),1),INDEX(MasterRoster!$C$5:$G$1001,MATCH(B150,MasterRoster!$F$5:$F$1001,0),1))</f>
        <v>#N/A</v>
      </c>
      <c r="D150" s="38" t="e">
        <f>IFERROR(INDEX(MasterRoster!$C$5:$G$1001,MATCH(VALUE(B150),MasterRoster!$F$5:$F$1001,0),2),INDEX(MasterRoster!$C$5:$G$1001,MATCH(B150,MasterRoster!$F$5:$F$1001,0),2))</f>
        <v>#N/A</v>
      </c>
      <c r="E150" s="38" t="e">
        <f>IFERROR(INDEX(MasterRoster!$C$5:$G$1001,MATCH(VALUE(B150),MasterRoster!$F$5:$F$1001,0),3),INDEX(MasterRoster!$C$5:$G$1001,MATCH(B150,MasterRoster!$F$5:$F$1001,0),3))</f>
        <v>#N/A</v>
      </c>
      <c r="F150" s="38" t="e">
        <f>IFERROR(INDEX(MasterRoster!$C$5:$G$1001,MATCH(VALUE(B150),MasterRoster!$F$5:$F$1001,0),5),INDEX(MasterRoster!$C$5:$G$1001,MATCH(B150,MasterRoster!$F$5:$F$1001,0),5))</f>
        <v>#N/A</v>
      </c>
      <c r="G150" s="38" t="e">
        <f t="shared" si="2"/>
        <v>#N/A</v>
      </c>
    </row>
    <row r="151" spans="3:7">
      <c r="C151" s="38" t="e">
        <f>IFERROR(INDEX(MasterRoster!$C$5:$G$1001,MATCH(VALUE(B151),MasterRoster!$F$5:$F$1001,0),1),INDEX(MasterRoster!$C$5:$G$1001,MATCH(B151,MasterRoster!$F$5:$F$1001,0),1))</f>
        <v>#N/A</v>
      </c>
      <c r="D151" s="38" t="e">
        <f>IFERROR(INDEX(MasterRoster!$C$5:$G$1001,MATCH(VALUE(B151),MasterRoster!$F$5:$F$1001,0),2),INDEX(MasterRoster!$C$5:$G$1001,MATCH(B151,MasterRoster!$F$5:$F$1001,0),2))</f>
        <v>#N/A</v>
      </c>
      <c r="E151" s="38" t="e">
        <f>IFERROR(INDEX(MasterRoster!$C$5:$G$1001,MATCH(VALUE(B151),MasterRoster!$F$5:$F$1001,0),3),INDEX(MasterRoster!$C$5:$G$1001,MATCH(B151,MasterRoster!$F$5:$F$1001,0),3))</f>
        <v>#N/A</v>
      </c>
      <c r="F151" s="38" t="e">
        <f>IFERROR(INDEX(MasterRoster!$C$5:$G$1001,MATCH(VALUE(B151),MasterRoster!$F$5:$F$1001,0),5),INDEX(MasterRoster!$C$5:$G$1001,MATCH(B151,MasterRoster!$F$5:$F$1001,0),5))</f>
        <v>#N/A</v>
      </c>
      <c r="G151" s="38" t="e">
        <f t="shared" si="2"/>
        <v>#N/A</v>
      </c>
    </row>
    <row r="152" spans="3:7">
      <c r="C152" s="38" t="e">
        <f>IFERROR(INDEX(MasterRoster!$C$5:$G$1001,MATCH(VALUE(B152),MasterRoster!$F$5:$F$1001,0),1),INDEX(MasterRoster!$C$5:$G$1001,MATCH(B152,MasterRoster!$F$5:$F$1001,0),1))</f>
        <v>#N/A</v>
      </c>
      <c r="D152" s="38" t="e">
        <f>IFERROR(INDEX(MasterRoster!$C$5:$G$1001,MATCH(VALUE(B152),MasterRoster!$F$5:$F$1001,0),2),INDEX(MasterRoster!$C$5:$G$1001,MATCH(B152,MasterRoster!$F$5:$F$1001,0),2))</f>
        <v>#N/A</v>
      </c>
      <c r="E152" s="38" t="e">
        <f>IFERROR(INDEX(MasterRoster!$C$5:$G$1001,MATCH(VALUE(B152),MasterRoster!$F$5:$F$1001,0),3),INDEX(MasterRoster!$C$5:$G$1001,MATCH(B152,MasterRoster!$F$5:$F$1001,0),3))</f>
        <v>#N/A</v>
      </c>
      <c r="F152" s="38" t="e">
        <f>IFERROR(INDEX(MasterRoster!$C$5:$G$1001,MATCH(VALUE(B152),MasterRoster!$F$5:$F$1001,0),5),INDEX(MasterRoster!$C$5:$G$1001,MATCH(B152,MasterRoster!$F$5:$F$1001,0),5))</f>
        <v>#N/A</v>
      </c>
      <c r="G152" s="38" t="e">
        <f t="shared" si="2"/>
        <v>#N/A</v>
      </c>
    </row>
    <row r="153" spans="3:7">
      <c r="C153" s="38" t="e">
        <f>IFERROR(INDEX(MasterRoster!$C$5:$G$1001,MATCH(VALUE(B153),MasterRoster!$F$5:$F$1001,0),1),INDEX(MasterRoster!$C$5:$G$1001,MATCH(B153,MasterRoster!$F$5:$F$1001,0),1))</f>
        <v>#N/A</v>
      </c>
      <c r="D153" s="38" t="e">
        <f>IFERROR(INDEX(MasterRoster!$C$5:$G$1001,MATCH(VALUE(B153),MasterRoster!$F$5:$F$1001,0),2),INDEX(MasterRoster!$C$5:$G$1001,MATCH(B153,MasterRoster!$F$5:$F$1001,0),2))</f>
        <v>#N/A</v>
      </c>
      <c r="E153" s="38" t="e">
        <f>IFERROR(INDEX(MasterRoster!$C$5:$G$1001,MATCH(VALUE(B153),MasterRoster!$F$5:$F$1001,0),3),INDEX(MasterRoster!$C$5:$G$1001,MATCH(B153,MasterRoster!$F$5:$F$1001,0),3))</f>
        <v>#N/A</v>
      </c>
      <c r="F153" s="38" t="e">
        <f>IFERROR(INDEX(MasterRoster!$C$5:$G$1001,MATCH(VALUE(B153),MasterRoster!$F$5:$F$1001,0),5),INDEX(MasterRoster!$C$5:$G$1001,MATCH(B153,MasterRoster!$F$5:$F$1001,0),5))</f>
        <v>#N/A</v>
      </c>
      <c r="G153" s="38" t="e">
        <f t="shared" si="2"/>
        <v>#N/A</v>
      </c>
    </row>
    <row r="154" spans="3:7">
      <c r="C154" s="38" t="e">
        <f>IFERROR(INDEX(MasterRoster!$C$5:$G$1001,MATCH(VALUE(B154),MasterRoster!$F$5:$F$1001,0),1),INDEX(MasterRoster!$C$5:$G$1001,MATCH(B154,MasterRoster!$F$5:$F$1001,0),1))</f>
        <v>#N/A</v>
      </c>
      <c r="D154" s="38" t="e">
        <f>IFERROR(INDEX(MasterRoster!$C$5:$G$1001,MATCH(VALUE(B154),MasterRoster!$F$5:$F$1001,0),2),INDEX(MasterRoster!$C$5:$G$1001,MATCH(B154,MasterRoster!$F$5:$F$1001,0),2))</f>
        <v>#N/A</v>
      </c>
      <c r="E154" s="38" t="e">
        <f>IFERROR(INDEX(MasterRoster!$C$5:$G$1001,MATCH(VALUE(B154),MasterRoster!$F$5:$F$1001,0),3),INDEX(MasterRoster!$C$5:$G$1001,MATCH(B154,MasterRoster!$F$5:$F$1001,0),3))</f>
        <v>#N/A</v>
      </c>
      <c r="F154" s="38" t="e">
        <f>IFERROR(INDEX(MasterRoster!$C$5:$G$1001,MATCH(VALUE(B154),MasterRoster!$F$5:$F$1001,0),5),INDEX(MasterRoster!$C$5:$G$1001,MATCH(B154,MasterRoster!$F$5:$F$1001,0),5))</f>
        <v>#N/A</v>
      </c>
      <c r="G154" s="38" t="e">
        <f t="shared" si="2"/>
        <v>#N/A</v>
      </c>
    </row>
    <row r="155" spans="3:7">
      <c r="C155" s="38" t="e">
        <f>IFERROR(INDEX(MasterRoster!$C$5:$G$1001,MATCH(VALUE(B155),MasterRoster!$F$5:$F$1001,0),1),INDEX(MasterRoster!$C$5:$G$1001,MATCH(B155,MasterRoster!$F$5:$F$1001,0),1))</f>
        <v>#N/A</v>
      </c>
      <c r="D155" s="38" t="e">
        <f>IFERROR(INDEX(MasterRoster!$C$5:$G$1001,MATCH(VALUE(B155),MasterRoster!$F$5:$F$1001,0),2),INDEX(MasterRoster!$C$5:$G$1001,MATCH(B155,MasterRoster!$F$5:$F$1001,0),2))</f>
        <v>#N/A</v>
      </c>
      <c r="E155" s="38" t="e">
        <f>IFERROR(INDEX(MasterRoster!$C$5:$G$1001,MATCH(VALUE(B155),MasterRoster!$F$5:$F$1001,0),3),INDEX(MasterRoster!$C$5:$G$1001,MATCH(B155,MasterRoster!$F$5:$F$1001,0),3))</f>
        <v>#N/A</v>
      </c>
      <c r="F155" s="38" t="e">
        <f>IFERROR(INDEX(MasterRoster!$C$5:$G$1001,MATCH(VALUE(B155),MasterRoster!$F$5:$F$1001,0),5),INDEX(MasterRoster!$C$5:$G$1001,MATCH(B155,MasterRoster!$F$5:$F$1001,0),5))</f>
        <v>#N/A</v>
      </c>
      <c r="G155" s="38" t="e">
        <f t="shared" si="2"/>
        <v>#N/A</v>
      </c>
    </row>
    <row r="156" spans="3:7">
      <c r="C156" s="38" t="e">
        <f>IFERROR(INDEX(MasterRoster!$C$5:$G$1001,MATCH(VALUE(B156),MasterRoster!$F$5:$F$1001,0),1),INDEX(MasterRoster!$C$5:$G$1001,MATCH(B156,MasterRoster!$F$5:$F$1001,0),1))</f>
        <v>#N/A</v>
      </c>
      <c r="D156" s="38" t="e">
        <f>IFERROR(INDEX(MasterRoster!$C$5:$G$1001,MATCH(VALUE(B156),MasterRoster!$F$5:$F$1001,0),2),INDEX(MasterRoster!$C$5:$G$1001,MATCH(B156,MasterRoster!$F$5:$F$1001,0),2))</f>
        <v>#N/A</v>
      </c>
      <c r="E156" s="38" t="e">
        <f>IFERROR(INDEX(MasterRoster!$C$5:$G$1001,MATCH(VALUE(B156),MasterRoster!$F$5:$F$1001,0),3),INDEX(MasterRoster!$C$5:$G$1001,MATCH(B156,MasterRoster!$F$5:$F$1001,0),3))</f>
        <v>#N/A</v>
      </c>
      <c r="F156" s="38" t="e">
        <f>IFERROR(INDEX(MasterRoster!$C$5:$G$1001,MATCH(VALUE(B156),MasterRoster!$F$5:$F$1001,0),5),INDEX(MasterRoster!$C$5:$G$1001,MATCH(B156,MasterRoster!$F$5:$F$1001,0),5))</f>
        <v>#N/A</v>
      </c>
      <c r="G156" s="38" t="e">
        <f t="shared" si="2"/>
        <v>#N/A</v>
      </c>
    </row>
    <row r="157" spans="3:7">
      <c r="C157" s="38" t="e">
        <f>IFERROR(INDEX(MasterRoster!$C$5:$G$1001,MATCH(VALUE(B157),MasterRoster!$F$5:$F$1001,0),1),INDEX(MasterRoster!$C$5:$G$1001,MATCH(B157,MasterRoster!$F$5:$F$1001,0),1))</f>
        <v>#N/A</v>
      </c>
      <c r="D157" s="38" t="e">
        <f>IFERROR(INDEX(MasterRoster!$C$5:$G$1001,MATCH(VALUE(B157),MasterRoster!$F$5:$F$1001,0),2),INDEX(MasterRoster!$C$5:$G$1001,MATCH(B157,MasterRoster!$F$5:$F$1001,0),2))</f>
        <v>#N/A</v>
      </c>
      <c r="E157" s="38" t="e">
        <f>IFERROR(INDEX(MasterRoster!$C$5:$G$1001,MATCH(VALUE(B157),MasterRoster!$F$5:$F$1001,0),3),INDEX(MasterRoster!$C$5:$G$1001,MATCH(B157,MasterRoster!$F$5:$F$1001,0),3))</f>
        <v>#N/A</v>
      </c>
      <c r="F157" s="38" t="e">
        <f>IFERROR(INDEX(MasterRoster!$C$5:$G$1001,MATCH(VALUE(B157),MasterRoster!$F$5:$F$1001,0),5),INDEX(MasterRoster!$C$5:$G$1001,MATCH(B157,MasterRoster!$F$5:$F$1001,0),5))</f>
        <v>#N/A</v>
      </c>
      <c r="G157" s="38" t="e">
        <f t="shared" si="2"/>
        <v>#N/A</v>
      </c>
    </row>
    <row r="158" spans="3:7">
      <c r="C158" s="38" t="e">
        <f>IFERROR(INDEX(MasterRoster!$C$5:$G$1001,MATCH(VALUE(B158),MasterRoster!$F$5:$F$1001,0),1),INDEX(MasterRoster!$C$5:$G$1001,MATCH(B158,MasterRoster!$F$5:$F$1001,0),1))</f>
        <v>#N/A</v>
      </c>
      <c r="D158" s="38" t="e">
        <f>IFERROR(INDEX(MasterRoster!$C$5:$G$1001,MATCH(VALUE(B158),MasterRoster!$F$5:$F$1001,0),2),INDEX(MasterRoster!$C$5:$G$1001,MATCH(B158,MasterRoster!$F$5:$F$1001,0),2))</f>
        <v>#N/A</v>
      </c>
      <c r="E158" s="38" t="e">
        <f>IFERROR(INDEX(MasterRoster!$C$5:$G$1001,MATCH(VALUE(B158),MasterRoster!$F$5:$F$1001,0),3),INDEX(MasterRoster!$C$5:$G$1001,MATCH(B158,MasterRoster!$F$5:$F$1001,0),3))</f>
        <v>#N/A</v>
      </c>
      <c r="F158" s="38" t="e">
        <f>IFERROR(INDEX(MasterRoster!$C$5:$G$1001,MATCH(VALUE(B158),MasterRoster!$F$5:$F$1001,0),5),INDEX(MasterRoster!$C$5:$G$1001,MATCH(B158,MasterRoster!$F$5:$F$1001,0),5))</f>
        <v>#N/A</v>
      </c>
      <c r="G158" s="38" t="e">
        <f t="shared" si="2"/>
        <v>#N/A</v>
      </c>
    </row>
    <row r="159" spans="3:7">
      <c r="C159" s="38" t="e">
        <f>IFERROR(INDEX(MasterRoster!$C$5:$G$1001,MATCH(VALUE(B159),MasterRoster!$F$5:$F$1001,0),1),INDEX(MasterRoster!$C$5:$G$1001,MATCH(B159,MasterRoster!$F$5:$F$1001,0),1))</f>
        <v>#N/A</v>
      </c>
      <c r="D159" s="38" t="e">
        <f>IFERROR(INDEX(MasterRoster!$C$5:$G$1001,MATCH(VALUE(B159),MasterRoster!$F$5:$F$1001,0),2),INDEX(MasterRoster!$C$5:$G$1001,MATCH(B159,MasterRoster!$F$5:$F$1001,0),2))</f>
        <v>#N/A</v>
      </c>
      <c r="E159" s="38" t="e">
        <f>IFERROR(INDEX(MasterRoster!$C$5:$G$1001,MATCH(VALUE(B159),MasterRoster!$F$5:$F$1001,0),3),INDEX(MasterRoster!$C$5:$G$1001,MATCH(B159,MasterRoster!$F$5:$F$1001,0),3))</f>
        <v>#N/A</v>
      </c>
      <c r="F159" s="38" t="e">
        <f>IFERROR(INDEX(MasterRoster!$C$5:$G$1001,MATCH(VALUE(B159),MasterRoster!$F$5:$F$1001,0),5),INDEX(MasterRoster!$C$5:$G$1001,MATCH(B159,MasterRoster!$F$5:$F$1001,0),5))</f>
        <v>#N/A</v>
      </c>
      <c r="G159" s="38" t="e">
        <f t="shared" si="2"/>
        <v>#N/A</v>
      </c>
    </row>
    <row r="160" spans="3:7">
      <c r="C160" s="38" t="e">
        <f>IFERROR(INDEX(MasterRoster!$C$5:$G$1001,MATCH(VALUE(B160),MasterRoster!$F$5:$F$1001,0),1),INDEX(MasterRoster!$C$5:$G$1001,MATCH(B160,MasterRoster!$F$5:$F$1001,0),1))</f>
        <v>#N/A</v>
      </c>
      <c r="D160" s="38" t="e">
        <f>IFERROR(INDEX(MasterRoster!$C$5:$G$1001,MATCH(VALUE(B160),MasterRoster!$F$5:$F$1001,0),2),INDEX(MasterRoster!$C$5:$G$1001,MATCH(B160,MasterRoster!$F$5:$F$1001,0),2))</f>
        <v>#N/A</v>
      </c>
      <c r="E160" s="38" t="e">
        <f>IFERROR(INDEX(MasterRoster!$C$5:$G$1001,MATCH(VALUE(B160),MasterRoster!$F$5:$F$1001,0),3),INDEX(MasterRoster!$C$5:$G$1001,MATCH(B160,MasterRoster!$F$5:$F$1001,0),3))</f>
        <v>#N/A</v>
      </c>
      <c r="F160" s="38" t="e">
        <f>IFERROR(INDEX(MasterRoster!$C$5:$G$1001,MATCH(VALUE(B160),MasterRoster!$F$5:$F$1001,0),5),INDEX(MasterRoster!$C$5:$G$1001,MATCH(B160,MasterRoster!$F$5:$F$1001,0),5))</f>
        <v>#N/A</v>
      </c>
      <c r="G160" s="38" t="e">
        <f t="shared" si="2"/>
        <v>#N/A</v>
      </c>
    </row>
    <row r="161" spans="3:7">
      <c r="C161" s="38" t="e">
        <f>IFERROR(INDEX(MasterRoster!$C$5:$G$1001,MATCH(VALUE(B161),MasterRoster!$F$5:$F$1001,0),1),INDEX(MasterRoster!$C$5:$G$1001,MATCH(B161,MasterRoster!$F$5:$F$1001,0),1))</f>
        <v>#N/A</v>
      </c>
      <c r="D161" s="38" t="e">
        <f>IFERROR(INDEX(MasterRoster!$C$5:$G$1001,MATCH(VALUE(B161),MasterRoster!$F$5:$F$1001,0),2),INDEX(MasterRoster!$C$5:$G$1001,MATCH(B161,MasterRoster!$F$5:$F$1001,0),2))</f>
        <v>#N/A</v>
      </c>
      <c r="E161" s="38" t="e">
        <f>IFERROR(INDEX(MasterRoster!$C$5:$G$1001,MATCH(VALUE(B161),MasterRoster!$F$5:$F$1001,0),3),INDEX(MasterRoster!$C$5:$G$1001,MATCH(B161,MasterRoster!$F$5:$F$1001,0),3))</f>
        <v>#N/A</v>
      </c>
      <c r="F161" s="38" t="e">
        <f>IFERROR(INDEX(MasterRoster!$C$5:$G$1001,MATCH(VALUE(B161),MasterRoster!$F$5:$F$1001,0),5),INDEX(MasterRoster!$C$5:$G$1001,MATCH(B161,MasterRoster!$F$5:$F$1001,0),5))</f>
        <v>#N/A</v>
      </c>
      <c r="G161" s="38" t="e">
        <f t="shared" si="2"/>
        <v>#N/A</v>
      </c>
    </row>
    <row r="162" spans="3:7">
      <c r="C162" s="38" t="e">
        <f>IFERROR(INDEX(MasterRoster!$C$5:$G$1001,MATCH(VALUE(B162),MasterRoster!$F$5:$F$1001,0),1),INDEX(MasterRoster!$C$5:$G$1001,MATCH(B162,MasterRoster!$F$5:$F$1001,0),1))</f>
        <v>#N/A</v>
      </c>
      <c r="D162" s="38" t="e">
        <f>IFERROR(INDEX(MasterRoster!$C$5:$G$1001,MATCH(VALUE(B162),MasterRoster!$F$5:$F$1001,0),2),INDEX(MasterRoster!$C$5:$G$1001,MATCH(B162,MasterRoster!$F$5:$F$1001,0),2))</f>
        <v>#N/A</v>
      </c>
      <c r="E162" s="38" t="e">
        <f>IFERROR(INDEX(MasterRoster!$C$5:$G$1001,MATCH(VALUE(B162),MasterRoster!$F$5:$F$1001,0),3),INDEX(MasterRoster!$C$5:$G$1001,MATCH(B162,MasterRoster!$F$5:$F$1001,0),3))</f>
        <v>#N/A</v>
      </c>
      <c r="F162" s="38" t="e">
        <f>IFERROR(INDEX(MasterRoster!$C$5:$G$1001,MATCH(VALUE(B162),MasterRoster!$F$5:$F$1001,0),5),INDEX(MasterRoster!$C$5:$G$1001,MATCH(B162,MasterRoster!$F$5:$F$1001,0),5))</f>
        <v>#N/A</v>
      </c>
      <c r="G162" s="38" t="e">
        <f t="shared" si="2"/>
        <v>#N/A</v>
      </c>
    </row>
    <row r="163" spans="3:7">
      <c r="C163" s="38" t="e">
        <f>IFERROR(INDEX(MasterRoster!$C$5:$G$1001,MATCH(VALUE(B163),MasterRoster!$F$5:$F$1001,0),1),INDEX(MasterRoster!$C$5:$G$1001,MATCH(B163,MasterRoster!$F$5:$F$1001,0),1))</f>
        <v>#N/A</v>
      </c>
      <c r="D163" s="38" t="e">
        <f>IFERROR(INDEX(MasterRoster!$C$5:$G$1001,MATCH(VALUE(B163),MasterRoster!$F$5:$F$1001,0),2),INDEX(MasterRoster!$C$5:$G$1001,MATCH(B163,MasterRoster!$F$5:$F$1001,0),2))</f>
        <v>#N/A</v>
      </c>
      <c r="E163" s="38" t="e">
        <f>IFERROR(INDEX(MasterRoster!$C$5:$G$1001,MATCH(VALUE(B163),MasterRoster!$F$5:$F$1001,0),3),INDEX(MasterRoster!$C$5:$G$1001,MATCH(B163,MasterRoster!$F$5:$F$1001,0),3))</f>
        <v>#N/A</v>
      </c>
      <c r="F163" s="38" t="e">
        <f>IFERROR(INDEX(MasterRoster!$C$5:$G$1001,MATCH(VALUE(B163),MasterRoster!$F$5:$F$1001,0),5),INDEX(MasterRoster!$C$5:$G$1001,MATCH(B163,MasterRoster!$F$5:$F$1001,0),5))</f>
        <v>#N/A</v>
      </c>
      <c r="G163" s="38" t="e">
        <f t="shared" si="2"/>
        <v>#N/A</v>
      </c>
    </row>
    <row r="164" spans="3:7">
      <c r="C164" s="38" t="e">
        <f>IFERROR(INDEX(MasterRoster!$C$5:$G$1001,MATCH(VALUE(B164),MasterRoster!$F$5:$F$1001,0),1),INDEX(MasterRoster!$C$5:$G$1001,MATCH(B164,MasterRoster!$F$5:$F$1001,0),1))</f>
        <v>#N/A</v>
      </c>
      <c r="D164" s="38" t="e">
        <f>IFERROR(INDEX(MasterRoster!$C$5:$G$1001,MATCH(VALUE(B164),MasterRoster!$F$5:$F$1001,0),2),INDEX(MasterRoster!$C$5:$G$1001,MATCH(B164,MasterRoster!$F$5:$F$1001,0),2))</f>
        <v>#N/A</v>
      </c>
      <c r="E164" s="38" t="e">
        <f>IFERROR(INDEX(MasterRoster!$C$5:$G$1001,MATCH(VALUE(B164),MasterRoster!$F$5:$F$1001,0),3),INDEX(MasterRoster!$C$5:$G$1001,MATCH(B164,MasterRoster!$F$5:$F$1001,0),3))</f>
        <v>#N/A</v>
      </c>
      <c r="F164" s="38" t="e">
        <f>IFERROR(INDEX(MasterRoster!$C$5:$G$1001,MATCH(VALUE(B164),MasterRoster!$F$5:$F$1001,0),5),INDEX(MasterRoster!$C$5:$G$1001,MATCH(B164,MasterRoster!$F$5:$F$1001,0),5))</f>
        <v>#N/A</v>
      </c>
      <c r="G164" s="38" t="e">
        <f t="shared" si="2"/>
        <v>#N/A</v>
      </c>
    </row>
    <row r="165" spans="3:7">
      <c r="C165" s="38" t="e">
        <f>IFERROR(INDEX(MasterRoster!$C$5:$G$1001,MATCH(VALUE(B165),MasterRoster!$F$5:$F$1001,0),1),INDEX(MasterRoster!$C$5:$G$1001,MATCH(B165,MasterRoster!$F$5:$F$1001,0),1))</f>
        <v>#N/A</v>
      </c>
      <c r="D165" s="38" t="e">
        <f>IFERROR(INDEX(MasterRoster!$C$5:$G$1001,MATCH(VALUE(B165),MasterRoster!$F$5:$F$1001,0),2),INDEX(MasterRoster!$C$5:$G$1001,MATCH(B165,MasterRoster!$F$5:$F$1001,0),2))</f>
        <v>#N/A</v>
      </c>
      <c r="E165" s="38" t="e">
        <f>IFERROR(INDEX(MasterRoster!$C$5:$G$1001,MATCH(VALUE(B165),MasterRoster!$F$5:$F$1001,0),3),INDEX(MasterRoster!$C$5:$G$1001,MATCH(B165,MasterRoster!$F$5:$F$1001,0),3))</f>
        <v>#N/A</v>
      </c>
      <c r="F165" s="38" t="e">
        <f>IFERROR(INDEX(MasterRoster!$C$5:$G$1001,MATCH(VALUE(B165),MasterRoster!$F$5:$F$1001,0),5),INDEX(MasterRoster!$C$5:$G$1001,MATCH(B165,MasterRoster!$F$5:$F$1001,0),5))</f>
        <v>#N/A</v>
      </c>
      <c r="G165" s="38" t="e">
        <f t="shared" si="2"/>
        <v>#N/A</v>
      </c>
    </row>
    <row r="166" spans="3:7">
      <c r="C166" s="38" t="e">
        <f>IFERROR(INDEX(MasterRoster!$C$5:$G$1001,MATCH(VALUE(B166),MasterRoster!$F$5:$F$1001,0),1),INDEX(MasterRoster!$C$5:$G$1001,MATCH(B166,MasterRoster!$F$5:$F$1001,0),1))</f>
        <v>#N/A</v>
      </c>
      <c r="D166" s="38" t="e">
        <f>IFERROR(INDEX(MasterRoster!$C$5:$G$1001,MATCH(VALUE(B166),MasterRoster!$F$5:$F$1001,0),2),INDEX(MasterRoster!$C$5:$G$1001,MATCH(B166,MasterRoster!$F$5:$F$1001,0),2))</f>
        <v>#N/A</v>
      </c>
      <c r="E166" s="38" t="e">
        <f>IFERROR(INDEX(MasterRoster!$C$5:$G$1001,MATCH(VALUE(B166),MasterRoster!$F$5:$F$1001,0),3),INDEX(MasterRoster!$C$5:$G$1001,MATCH(B166,MasterRoster!$F$5:$F$1001,0),3))</f>
        <v>#N/A</v>
      </c>
      <c r="F166" s="38" t="e">
        <f>IFERROR(INDEX(MasterRoster!$C$5:$G$1001,MATCH(VALUE(B166),MasterRoster!$F$5:$F$1001,0),5),INDEX(MasterRoster!$C$5:$G$1001,MATCH(B166,MasterRoster!$F$5:$F$1001,0),5))</f>
        <v>#N/A</v>
      </c>
      <c r="G166" s="38" t="e">
        <f t="shared" si="2"/>
        <v>#N/A</v>
      </c>
    </row>
    <row r="167" spans="3:7">
      <c r="C167" s="38" t="e">
        <f>IFERROR(INDEX(MasterRoster!$C$5:$G$1001,MATCH(VALUE(B167),MasterRoster!$F$5:$F$1001,0),1),INDEX(MasterRoster!$C$5:$G$1001,MATCH(B167,MasterRoster!$F$5:$F$1001,0),1))</f>
        <v>#N/A</v>
      </c>
      <c r="D167" s="38" t="e">
        <f>IFERROR(INDEX(MasterRoster!$C$5:$G$1001,MATCH(VALUE(B167),MasterRoster!$F$5:$F$1001,0),2),INDEX(MasterRoster!$C$5:$G$1001,MATCH(B167,MasterRoster!$F$5:$F$1001,0),2))</f>
        <v>#N/A</v>
      </c>
      <c r="E167" s="38" t="e">
        <f>IFERROR(INDEX(MasterRoster!$C$5:$G$1001,MATCH(VALUE(B167),MasterRoster!$F$5:$F$1001,0),3),INDEX(MasterRoster!$C$5:$G$1001,MATCH(B167,MasterRoster!$F$5:$F$1001,0),3))</f>
        <v>#N/A</v>
      </c>
      <c r="F167" s="38" t="e">
        <f>IFERROR(INDEX(MasterRoster!$C$5:$G$1001,MATCH(VALUE(B167),MasterRoster!$F$5:$F$1001,0),5),INDEX(MasterRoster!$C$5:$G$1001,MATCH(B167,MasterRoster!$F$5:$F$1001,0),5))</f>
        <v>#N/A</v>
      </c>
      <c r="G167" s="38" t="e">
        <f t="shared" si="2"/>
        <v>#N/A</v>
      </c>
    </row>
    <row r="168" spans="3:7">
      <c r="C168" s="38" t="e">
        <f>IFERROR(INDEX(MasterRoster!$C$5:$G$1001,MATCH(VALUE(B168),MasterRoster!$F$5:$F$1001,0),1),INDEX(MasterRoster!$C$5:$G$1001,MATCH(B168,MasterRoster!$F$5:$F$1001,0),1))</f>
        <v>#N/A</v>
      </c>
      <c r="D168" s="38" t="e">
        <f>IFERROR(INDEX(MasterRoster!$C$5:$G$1001,MATCH(VALUE(B168),MasterRoster!$F$5:$F$1001,0),2),INDEX(MasterRoster!$C$5:$G$1001,MATCH(B168,MasterRoster!$F$5:$F$1001,0),2))</f>
        <v>#N/A</v>
      </c>
      <c r="E168" s="38" t="e">
        <f>IFERROR(INDEX(MasterRoster!$C$5:$G$1001,MATCH(VALUE(B168),MasterRoster!$F$5:$F$1001,0),3),INDEX(MasterRoster!$C$5:$G$1001,MATCH(B168,MasterRoster!$F$5:$F$1001,0),3))</f>
        <v>#N/A</v>
      </c>
      <c r="F168" s="38" t="e">
        <f>IFERROR(INDEX(MasterRoster!$C$5:$G$1001,MATCH(VALUE(B168),MasterRoster!$F$5:$F$1001,0),5),INDEX(MasterRoster!$C$5:$G$1001,MATCH(B168,MasterRoster!$F$5:$F$1001,0),5))</f>
        <v>#N/A</v>
      </c>
      <c r="G168" s="38" t="e">
        <f t="shared" si="2"/>
        <v>#N/A</v>
      </c>
    </row>
    <row r="169" spans="3:7">
      <c r="C169" s="38" t="e">
        <f>IFERROR(INDEX(MasterRoster!$C$5:$G$1001,MATCH(VALUE(B169),MasterRoster!$F$5:$F$1001,0),1),INDEX(MasterRoster!$C$5:$G$1001,MATCH(B169,MasterRoster!$F$5:$F$1001,0),1))</f>
        <v>#N/A</v>
      </c>
      <c r="D169" s="38" t="e">
        <f>IFERROR(INDEX(MasterRoster!$C$5:$G$1001,MATCH(VALUE(B169),MasterRoster!$F$5:$F$1001,0),2),INDEX(MasterRoster!$C$5:$G$1001,MATCH(B169,MasterRoster!$F$5:$F$1001,0),2))</f>
        <v>#N/A</v>
      </c>
      <c r="E169" s="38" t="e">
        <f>IFERROR(INDEX(MasterRoster!$C$5:$G$1001,MATCH(VALUE(B169),MasterRoster!$F$5:$F$1001,0),3),INDEX(MasterRoster!$C$5:$G$1001,MATCH(B169,MasterRoster!$F$5:$F$1001,0),3))</f>
        <v>#N/A</v>
      </c>
      <c r="F169" s="38" t="e">
        <f>IFERROR(INDEX(MasterRoster!$C$5:$G$1001,MATCH(VALUE(B169),MasterRoster!$F$5:$F$1001,0),5),INDEX(MasterRoster!$C$5:$G$1001,MATCH(B169,MasterRoster!$F$5:$F$1001,0),5))</f>
        <v>#N/A</v>
      </c>
      <c r="G169" s="38" t="e">
        <f t="shared" si="2"/>
        <v>#N/A</v>
      </c>
    </row>
    <row r="170" spans="3:7">
      <c r="C170" s="38" t="e">
        <f>IFERROR(INDEX(MasterRoster!$C$5:$G$1001,MATCH(VALUE(B170),MasterRoster!$F$5:$F$1001,0),1),INDEX(MasterRoster!$C$5:$G$1001,MATCH(B170,MasterRoster!$F$5:$F$1001,0),1))</f>
        <v>#N/A</v>
      </c>
      <c r="D170" s="38" t="e">
        <f>IFERROR(INDEX(MasterRoster!$C$5:$G$1001,MATCH(VALUE(B170),MasterRoster!$F$5:$F$1001,0),2),INDEX(MasterRoster!$C$5:$G$1001,MATCH(B170,MasterRoster!$F$5:$F$1001,0),2))</f>
        <v>#N/A</v>
      </c>
      <c r="E170" s="38" t="e">
        <f>IFERROR(INDEX(MasterRoster!$C$5:$G$1001,MATCH(VALUE(B170),MasterRoster!$F$5:$F$1001,0),3),INDEX(MasterRoster!$C$5:$G$1001,MATCH(B170,MasterRoster!$F$5:$F$1001,0),3))</f>
        <v>#N/A</v>
      </c>
      <c r="F170" s="38" t="e">
        <f>IFERROR(INDEX(MasterRoster!$C$5:$G$1001,MATCH(VALUE(B170),MasterRoster!$F$5:$F$1001,0),5),INDEX(MasterRoster!$C$5:$G$1001,MATCH(B170,MasterRoster!$F$5:$F$1001,0),5))</f>
        <v>#N/A</v>
      </c>
      <c r="G170" s="38" t="e">
        <f t="shared" si="2"/>
        <v>#N/A</v>
      </c>
    </row>
    <row r="171" spans="3:7">
      <c r="C171" s="38" t="e">
        <f>IFERROR(INDEX(MasterRoster!$C$5:$G$1001,MATCH(VALUE(B171),MasterRoster!$F$5:$F$1001,0),1),INDEX(MasterRoster!$C$5:$G$1001,MATCH(B171,MasterRoster!$F$5:$F$1001,0),1))</f>
        <v>#N/A</v>
      </c>
      <c r="D171" s="38" t="e">
        <f>IFERROR(INDEX(MasterRoster!$C$5:$G$1001,MATCH(VALUE(B171),MasterRoster!$F$5:$F$1001,0),2),INDEX(MasterRoster!$C$5:$G$1001,MATCH(B171,MasterRoster!$F$5:$F$1001,0),2))</f>
        <v>#N/A</v>
      </c>
      <c r="E171" s="38" t="e">
        <f>IFERROR(INDEX(MasterRoster!$C$5:$G$1001,MATCH(VALUE(B171),MasterRoster!$F$5:$F$1001,0),3),INDEX(MasterRoster!$C$5:$G$1001,MATCH(B171,MasterRoster!$F$5:$F$1001,0),3))</f>
        <v>#N/A</v>
      </c>
      <c r="F171" s="38" t="e">
        <f>IFERROR(INDEX(MasterRoster!$C$5:$G$1001,MATCH(VALUE(B171),MasterRoster!$F$5:$F$1001,0),5),INDEX(MasterRoster!$C$5:$G$1001,MATCH(B171,MasterRoster!$F$5:$F$1001,0),5))</f>
        <v>#N/A</v>
      </c>
      <c r="G171" s="38" t="e">
        <f t="shared" si="2"/>
        <v>#N/A</v>
      </c>
    </row>
    <row r="172" spans="3:7">
      <c r="C172" s="38" t="e">
        <f>IFERROR(INDEX(MasterRoster!$C$5:$G$1001,MATCH(VALUE(B172),MasterRoster!$F$5:$F$1001,0),1),INDEX(MasterRoster!$C$5:$G$1001,MATCH(B172,MasterRoster!$F$5:$F$1001,0),1))</f>
        <v>#N/A</v>
      </c>
      <c r="D172" s="38" t="e">
        <f>IFERROR(INDEX(MasterRoster!$C$5:$G$1001,MATCH(VALUE(B172),MasterRoster!$F$5:$F$1001,0),2),INDEX(MasterRoster!$C$5:$G$1001,MATCH(B172,MasterRoster!$F$5:$F$1001,0),2))</f>
        <v>#N/A</v>
      </c>
      <c r="E172" s="38" t="e">
        <f>IFERROR(INDEX(MasterRoster!$C$5:$G$1001,MATCH(VALUE(B172),MasterRoster!$F$5:$F$1001,0),3),INDEX(MasterRoster!$C$5:$G$1001,MATCH(B172,MasterRoster!$F$5:$F$1001,0),3))</f>
        <v>#N/A</v>
      </c>
      <c r="F172" s="38" t="e">
        <f>IFERROR(INDEX(MasterRoster!$C$5:$G$1001,MATCH(VALUE(B172),MasterRoster!$F$5:$F$1001,0),5),INDEX(MasterRoster!$C$5:$G$1001,MATCH(B172,MasterRoster!$F$5:$F$1001,0),5))</f>
        <v>#N/A</v>
      </c>
      <c r="G172" s="38" t="e">
        <f t="shared" si="2"/>
        <v>#N/A</v>
      </c>
    </row>
    <row r="173" spans="3:7">
      <c r="C173" s="38" t="e">
        <f>IFERROR(INDEX(MasterRoster!$C$5:$G$1001,MATCH(VALUE(B173),MasterRoster!$F$5:$F$1001,0),1),INDEX(MasterRoster!$C$5:$G$1001,MATCH(B173,MasterRoster!$F$5:$F$1001,0),1))</f>
        <v>#N/A</v>
      </c>
      <c r="D173" s="38" t="e">
        <f>IFERROR(INDEX(MasterRoster!$C$5:$G$1001,MATCH(VALUE(B173),MasterRoster!$F$5:$F$1001,0),2),INDEX(MasterRoster!$C$5:$G$1001,MATCH(B173,MasterRoster!$F$5:$F$1001,0),2))</f>
        <v>#N/A</v>
      </c>
      <c r="E173" s="38" t="e">
        <f>IFERROR(INDEX(MasterRoster!$C$5:$G$1001,MATCH(VALUE(B173),MasterRoster!$F$5:$F$1001,0),3),INDEX(MasterRoster!$C$5:$G$1001,MATCH(B173,MasterRoster!$F$5:$F$1001,0),3))</f>
        <v>#N/A</v>
      </c>
      <c r="F173" s="38" t="e">
        <f>IFERROR(INDEX(MasterRoster!$C$5:$G$1001,MATCH(VALUE(B173),MasterRoster!$F$5:$F$1001,0),5),INDEX(MasterRoster!$C$5:$G$1001,MATCH(B173,MasterRoster!$F$5:$F$1001,0),5))</f>
        <v>#N/A</v>
      </c>
      <c r="G173" s="38" t="e">
        <f t="shared" si="2"/>
        <v>#N/A</v>
      </c>
    </row>
    <row r="174" spans="3:7">
      <c r="C174" s="38" t="e">
        <f>IFERROR(INDEX(MasterRoster!$C$5:$G$1001,MATCH(VALUE(B174),MasterRoster!$F$5:$F$1001,0),1),INDEX(MasterRoster!$C$5:$G$1001,MATCH(B174,MasterRoster!$F$5:$F$1001,0),1))</f>
        <v>#N/A</v>
      </c>
      <c r="D174" s="38" t="e">
        <f>IFERROR(INDEX(MasterRoster!$C$5:$G$1001,MATCH(VALUE(B174),MasterRoster!$F$5:$F$1001,0),2),INDEX(MasterRoster!$C$5:$G$1001,MATCH(B174,MasterRoster!$F$5:$F$1001,0),2))</f>
        <v>#N/A</v>
      </c>
      <c r="E174" s="38" t="e">
        <f>IFERROR(INDEX(MasterRoster!$C$5:$G$1001,MATCH(VALUE(B174),MasterRoster!$F$5:$F$1001,0),3),INDEX(MasterRoster!$C$5:$G$1001,MATCH(B174,MasterRoster!$F$5:$F$1001,0),3))</f>
        <v>#N/A</v>
      </c>
      <c r="F174" s="38" t="e">
        <f>IFERROR(INDEX(MasterRoster!$C$5:$G$1001,MATCH(VALUE(B174),MasterRoster!$F$5:$F$1001,0),5),INDEX(MasterRoster!$C$5:$G$1001,MATCH(B174,MasterRoster!$F$5:$F$1001,0),5))</f>
        <v>#N/A</v>
      </c>
      <c r="G174" s="38" t="e">
        <f t="shared" si="2"/>
        <v>#N/A</v>
      </c>
    </row>
    <row r="175" spans="3:7">
      <c r="C175" s="38" t="e">
        <f>IFERROR(INDEX(MasterRoster!$C$5:$G$1001,MATCH(VALUE(B175),MasterRoster!$F$5:$F$1001,0),1),INDEX(MasterRoster!$C$5:$G$1001,MATCH(B175,MasterRoster!$F$5:$F$1001,0),1))</f>
        <v>#N/A</v>
      </c>
      <c r="D175" s="38" t="e">
        <f>IFERROR(INDEX(MasterRoster!$C$5:$G$1001,MATCH(VALUE(B175),MasterRoster!$F$5:$F$1001,0),2),INDEX(MasterRoster!$C$5:$G$1001,MATCH(B175,MasterRoster!$F$5:$F$1001,0),2))</f>
        <v>#N/A</v>
      </c>
      <c r="E175" s="38" t="e">
        <f>IFERROR(INDEX(MasterRoster!$C$5:$G$1001,MATCH(VALUE(B175),MasterRoster!$F$5:$F$1001,0),3),INDEX(MasterRoster!$C$5:$G$1001,MATCH(B175,MasterRoster!$F$5:$F$1001,0),3))</f>
        <v>#N/A</v>
      </c>
      <c r="F175" s="38" t="e">
        <f>IFERROR(INDEX(MasterRoster!$C$5:$G$1001,MATCH(VALUE(B175),MasterRoster!$F$5:$F$1001,0),5),INDEX(MasterRoster!$C$5:$G$1001,MATCH(B175,MasterRoster!$F$5:$F$1001,0),5))</f>
        <v>#N/A</v>
      </c>
      <c r="G175" s="38" t="e">
        <f t="shared" si="2"/>
        <v>#N/A</v>
      </c>
    </row>
    <row r="176" spans="3:7">
      <c r="C176" s="38" t="e">
        <f>IFERROR(INDEX(MasterRoster!$C$5:$G$1001,MATCH(VALUE(B176),MasterRoster!$F$5:$F$1001,0),1),INDEX(MasterRoster!$C$5:$G$1001,MATCH(B176,MasterRoster!$F$5:$F$1001,0),1))</f>
        <v>#N/A</v>
      </c>
      <c r="D176" s="38" t="e">
        <f>IFERROR(INDEX(MasterRoster!$C$5:$G$1001,MATCH(VALUE(B176),MasterRoster!$F$5:$F$1001,0),2),INDEX(MasterRoster!$C$5:$G$1001,MATCH(B176,MasterRoster!$F$5:$F$1001,0),2))</f>
        <v>#N/A</v>
      </c>
      <c r="E176" s="38" t="e">
        <f>IFERROR(INDEX(MasterRoster!$C$5:$G$1001,MATCH(VALUE(B176),MasterRoster!$F$5:$F$1001,0),3),INDEX(MasterRoster!$C$5:$G$1001,MATCH(B176,MasterRoster!$F$5:$F$1001,0),3))</f>
        <v>#N/A</v>
      </c>
      <c r="F176" s="38" t="e">
        <f>IFERROR(INDEX(MasterRoster!$C$5:$G$1001,MATCH(VALUE(B176),MasterRoster!$F$5:$F$1001,0),5),INDEX(MasterRoster!$C$5:$G$1001,MATCH(B176,MasterRoster!$F$5:$F$1001,0),5))</f>
        <v>#N/A</v>
      </c>
      <c r="G176" s="38" t="e">
        <f t="shared" si="2"/>
        <v>#N/A</v>
      </c>
    </row>
    <row r="177" spans="3:7">
      <c r="C177" s="38" t="e">
        <f>IFERROR(INDEX(MasterRoster!$C$5:$G$1001,MATCH(VALUE(B177),MasterRoster!$F$5:$F$1001,0),1),INDEX(MasterRoster!$C$5:$G$1001,MATCH(B177,MasterRoster!$F$5:$F$1001,0),1))</f>
        <v>#N/A</v>
      </c>
      <c r="D177" s="38" t="e">
        <f>IFERROR(INDEX(MasterRoster!$C$5:$G$1001,MATCH(VALUE(B177),MasterRoster!$F$5:$F$1001,0),2),INDEX(MasterRoster!$C$5:$G$1001,MATCH(B177,MasterRoster!$F$5:$F$1001,0),2))</f>
        <v>#N/A</v>
      </c>
      <c r="E177" s="38" t="e">
        <f>IFERROR(INDEX(MasterRoster!$C$5:$G$1001,MATCH(VALUE(B177),MasterRoster!$F$5:$F$1001,0),3),INDEX(MasterRoster!$C$5:$G$1001,MATCH(B177,MasterRoster!$F$5:$F$1001,0),3))</f>
        <v>#N/A</v>
      </c>
      <c r="F177" s="38" t="e">
        <f>IFERROR(INDEX(MasterRoster!$C$5:$G$1001,MATCH(VALUE(B177),MasterRoster!$F$5:$F$1001,0),5),INDEX(MasterRoster!$C$5:$G$1001,MATCH(B177,MasterRoster!$F$5:$F$1001,0),5))</f>
        <v>#N/A</v>
      </c>
      <c r="G177" s="38" t="e">
        <f t="shared" si="2"/>
        <v>#N/A</v>
      </c>
    </row>
    <row r="178" spans="3:7">
      <c r="C178" s="38" t="e">
        <f>IFERROR(INDEX(MasterRoster!$C$5:$G$1001,MATCH(VALUE(B178),MasterRoster!$F$5:$F$1001,0),1),INDEX(MasterRoster!$C$5:$G$1001,MATCH(B178,MasterRoster!$F$5:$F$1001,0),1))</f>
        <v>#N/A</v>
      </c>
      <c r="D178" s="38" t="e">
        <f>IFERROR(INDEX(MasterRoster!$C$5:$G$1001,MATCH(VALUE(B178),MasterRoster!$F$5:$F$1001,0),2),INDEX(MasterRoster!$C$5:$G$1001,MATCH(B178,MasterRoster!$F$5:$F$1001,0),2))</f>
        <v>#N/A</v>
      </c>
      <c r="E178" s="38" t="e">
        <f>IFERROR(INDEX(MasterRoster!$C$5:$G$1001,MATCH(VALUE(B178),MasterRoster!$F$5:$F$1001,0),3),INDEX(MasterRoster!$C$5:$G$1001,MATCH(B178,MasterRoster!$F$5:$F$1001,0),3))</f>
        <v>#N/A</v>
      </c>
      <c r="F178" s="38" t="e">
        <f>IFERROR(INDEX(MasterRoster!$C$5:$G$1001,MATCH(VALUE(B178),MasterRoster!$F$5:$F$1001,0),5),INDEX(MasterRoster!$C$5:$G$1001,MATCH(B178,MasterRoster!$F$5:$F$1001,0),5))</f>
        <v>#N/A</v>
      </c>
      <c r="G178" s="38" t="e">
        <f t="shared" si="2"/>
        <v>#N/A</v>
      </c>
    </row>
    <row r="179" spans="3:7">
      <c r="C179" s="38" t="e">
        <f>IFERROR(INDEX(MasterRoster!$C$5:$G$1001,MATCH(VALUE(B179),MasterRoster!$F$5:$F$1001,0),1),INDEX(MasterRoster!$C$5:$G$1001,MATCH(B179,MasterRoster!$F$5:$F$1001,0),1))</f>
        <v>#N/A</v>
      </c>
      <c r="D179" s="38" t="e">
        <f>IFERROR(INDEX(MasterRoster!$C$5:$G$1001,MATCH(VALUE(B179),MasterRoster!$F$5:$F$1001,0),2),INDEX(MasterRoster!$C$5:$G$1001,MATCH(B179,MasterRoster!$F$5:$F$1001,0),2))</f>
        <v>#N/A</v>
      </c>
      <c r="E179" s="38" t="e">
        <f>IFERROR(INDEX(MasterRoster!$C$5:$G$1001,MATCH(VALUE(B179),MasterRoster!$F$5:$F$1001,0),3),INDEX(MasterRoster!$C$5:$G$1001,MATCH(B179,MasterRoster!$F$5:$F$1001,0),3))</f>
        <v>#N/A</v>
      </c>
      <c r="F179" s="38" t="e">
        <f>IFERROR(INDEX(MasterRoster!$C$5:$G$1001,MATCH(VALUE(B179),MasterRoster!$F$5:$F$1001,0),5),INDEX(MasterRoster!$C$5:$G$1001,MATCH(B179,MasterRoster!$F$5:$F$1001,0),5))</f>
        <v>#N/A</v>
      </c>
      <c r="G179" s="38" t="e">
        <f t="shared" si="2"/>
        <v>#N/A</v>
      </c>
    </row>
    <row r="180" spans="3:7">
      <c r="C180" s="38" t="e">
        <f>IFERROR(INDEX(MasterRoster!$C$5:$G$1001,MATCH(VALUE(B180),MasterRoster!$F$5:$F$1001,0),1),INDEX(MasterRoster!$C$5:$G$1001,MATCH(B180,MasterRoster!$F$5:$F$1001,0),1))</f>
        <v>#N/A</v>
      </c>
      <c r="D180" s="38" t="e">
        <f>IFERROR(INDEX(MasterRoster!$C$5:$G$1001,MATCH(VALUE(B180),MasterRoster!$F$5:$F$1001,0),2),INDEX(MasterRoster!$C$5:$G$1001,MATCH(B180,MasterRoster!$F$5:$F$1001,0),2))</f>
        <v>#N/A</v>
      </c>
      <c r="E180" s="38" t="e">
        <f>IFERROR(INDEX(MasterRoster!$C$5:$G$1001,MATCH(VALUE(B180),MasterRoster!$F$5:$F$1001,0),3),INDEX(MasterRoster!$C$5:$G$1001,MATCH(B180,MasterRoster!$F$5:$F$1001,0),3))</f>
        <v>#N/A</v>
      </c>
      <c r="F180" s="38" t="e">
        <f>IFERROR(INDEX(MasterRoster!$C$5:$G$1001,MATCH(VALUE(B180),MasterRoster!$F$5:$F$1001,0),5),INDEX(MasterRoster!$C$5:$G$1001,MATCH(B180,MasterRoster!$F$5:$F$1001,0),5))</f>
        <v>#N/A</v>
      </c>
      <c r="G180" s="38" t="e">
        <f t="shared" si="2"/>
        <v>#N/A</v>
      </c>
    </row>
    <row r="181" spans="3:7">
      <c r="C181" s="38" t="e">
        <f>IFERROR(INDEX(MasterRoster!$C$5:$G$1001,MATCH(VALUE(B181),MasterRoster!$F$5:$F$1001,0),1),INDEX(MasterRoster!$C$5:$G$1001,MATCH(B181,MasterRoster!$F$5:$F$1001,0),1))</f>
        <v>#N/A</v>
      </c>
      <c r="D181" s="38" t="e">
        <f>IFERROR(INDEX(MasterRoster!$C$5:$G$1001,MATCH(VALUE(B181),MasterRoster!$F$5:$F$1001,0),2),INDEX(MasterRoster!$C$5:$G$1001,MATCH(B181,MasterRoster!$F$5:$F$1001,0),2))</f>
        <v>#N/A</v>
      </c>
      <c r="E181" s="38" t="e">
        <f>IFERROR(INDEX(MasterRoster!$C$5:$G$1001,MATCH(VALUE(B181),MasterRoster!$F$5:$F$1001,0),3),INDEX(MasterRoster!$C$5:$G$1001,MATCH(B181,MasterRoster!$F$5:$F$1001,0),3))</f>
        <v>#N/A</v>
      </c>
      <c r="F181" s="38" t="e">
        <f>IFERROR(INDEX(MasterRoster!$C$5:$G$1001,MATCH(VALUE(B181),MasterRoster!$F$5:$F$1001,0),5),INDEX(MasterRoster!$C$5:$G$1001,MATCH(B181,MasterRoster!$F$5:$F$1001,0),5))</f>
        <v>#N/A</v>
      </c>
      <c r="G181" s="38" t="e">
        <f t="shared" si="2"/>
        <v>#N/A</v>
      </c>
    </row>
    <row r="182" spans="3:7">
      <c r="C182" s="38" t="e">
        <f>IFERROR(INDEX(MasterRoster!$C$5:$G$1001,MATCH(VALUE(B182),MasterRoster!$F$5:$F$1001,0),1),INDEX(MasterRoster!$C$5:$G$1001,MATCH(B182,MasterRoster!$F$5:$F$1001,0),1))</f>
        <v>#N/A</v>
      </c>
      <c r="D182" s="38" t="e">
        <f>IFERROR(INDEX(MasterRoster!$C$5:$G$1001,MATCH(VALUE(B182),MasterRoster!$F$5:$F$1001,0),2),INDEX(MasterRoster!$C$5:$G$1001,MATCH(B182,MasterRoster!$F$5:$F$1001,0),2))</f>
        <v>#N/A</v>
      </c>
      <c r="E182" s="38" t="e">
        <f>IFERROR(INDEX(MasterRoster!$C$5:$G$1001,MATCH(VALUE(B182),MasterRoster!$F$5:$F$1001,0),3),INDEX(MasterRoster!$C$5:$G$1001,MATCH(B182,MasterRoster!$F$5:$F$1001,0),3))</f>
        <v>#N/A</v>
      </c>
      <c r="F182" s="38" t="e">
        <f>IFERROR(INDEX(MasterRoster!$C$5:$G$1001,MATCH(VALUE(B182),MasterRoster!$F$5:$F$1001,0),5),INDEX(MasterRoster!$C$5:$G$1001,MATCH(B182,MasterRoster!$F$5:$F$1001,0),5))</f>
        <v>#N/A</v>
      </c>
      <c r="G182" s="38" t="e">
        <f t="shared" si="2"/>
        <v>#N/A</v>
      </c>
    </row>
    <row r="183" spans="3:7">
      <c r="C183" s="38" t="e">
        <f>IFERROR(INDEX(MasterRoster!$C$5:$G$1001,MATCH(VALUE(B183),MasterRoster!$F$5:$F$1001,0),1),INDEX(MasterRoster!$C$5:$G$1001,MATCH(B183,MasterRoster!$F$5:$F$1001,0),1))</f>
        <v>#N/A</v>
      </c>
      <c r="D183" s="38" t="e">
        <f>IFERROR(INDEX(MasterRoster!$C$5:$G$1001,MATCH(VALUE(B183),MasterRoster!$F$5:$F$1001,0),2),INDEX(MasterRoster!$C$5:$G$1001,MATCH(B183,MasterRoster!$F$5:$F$1001,0),2))</f>
        <v>#N/A</v>
      </c>
      <c r="E183" s="38" t="e">
        <f>IFERROR(INDEX(MasterRoster!$C$5:$G$1001,MATCH(VALUE(B183),MasterRoster!$F$5:$F$1001,0),3),INDEX(MasterRoster!$C$5:$G$1001,MATCH(B183,MasterRoster!$F$5:$F$1001,0),3))</f>
        <v>#N/A</v>
      </c>
      <c r="F183" s="38" t="e">
        <f>IFERROR(INDEX(MasterRoster!$C$5:$G$1001,MATCH(VALUE(B183),MasterRoster!$F$5:$F$1001,0),5),INDEX(MasterRoster!$C$5:$G$1001,MATCH(B183,MasterRoster!$F$5:$F$1001,0),5))</f>
        <v>#N/A</v>
      </c>
      <c r="G183" s="38" t="e">
        <f t="shared" si="2"/>
        <v>#N/A</v>
      </c>
    </row>
    <row r="184" spans="3:7">
      <c r="C184" s="38" t="e">
        <f>IFERROR(INDEX(MasterRoster!$C$5:$G$1001,MATCH(VALUE(B184),MasterRoster!$F$5:$F$1001,0),1),INDEX(MasterRoster!$C$5:$G$1001,MATCH(B184,MasterRoster!$F$5:$F$1001,0),1))</f>
        <v>#N/A</v>
      </c>
      <c r="D184" s="38" t="e">
        <f>IFERROR(INDEX(MasterRoster!$C$5:$G$1001,MATCH(VALUE(B184),MasterRoster!$F$5:$F$1001,0),2),INDEX(MasterRoster!$C$5:$G$1001,MATCH(B184,MasterRoster!$F$5:$F$1001,0),2))</f>
        <v>#N/A</v>
      </c>
      <c r="E184" s="38" t="e">
        <f>IFERROR(INDEX(MasterRoster!$C$5:$G$1001,MATCH(VALUE(B184),MasterRoster!$F$5:$F$1001,0),3),INDEX(MasterRoster!$C$5:$G$1001,MATCH(B184,MasterRoster!$F$5:$F$1001,0),3))</f>
        <v>#N/A</v>
      </c>
      <c r="F184" s="38" t="e">
        <f>IFERROR(INDEX(MasterRoster!$C$5:$G$1001,MATCH(VALUE(B184),MasterRoster!$F$5:$F$1001,0),5),INDEX(MasterRoster!$C$5:$G$1001,MATCH(B184,MasterRoster!$F$5:$F$1001,0),5))</f>
        <v>#N/A</v>
      </c>
      <c r="G184" s="38" t="e">
        <f t="shared" si="2"/>
        <v>#N/A</v>
      </c>
    </row>
    <row r="185" spans="3:7">
      <c r="C185" s="38" t="e">
        <f>IFERROR(INDEX(MasterRoster!$C$5:$G$1001,MATCH(VALUE(B185),MasterRoster!$F$5:$F$1001,0),1),INDEX(MasterRoster!$C$5:$G$1001,MATCH(B185,MasterRoster!$F$5:$F$1001,0),1))</f>
        <v>#N/A</v>
      </c>
      <c r="D185" s="38" t="e">
        <f>IFERROR(INDEX(MasterRoster!$C$5:$G$1001,MATCH(VALUE(B185),MasterRoster!$F$5:$F$1001,0),2),INDEX(MasterRoster!$C$5:$G$1001,MATCH(B185,MasterRoster!$F$5:$F$1001,0),2))</f>
        <v>#N/A</v>
      </c>
      <c r="E185" s="38" t="e">
        <f>IFERROR(INDEX(MasterRoster!$C$5:$G$1001,MATCH(VALUE(B185),MasterRoster!$F$5:$F$1001,0),3),INDEX(MasterRoster!$C$5:$G$1001,MATCH(B185,MasterRoster!$F$5:$F$1001,0),3))</f>
        <v>#N/A</v>
      </c>
      <c r="F185" s="38" t="e">
        <f>IFERROR(INDEX(MasterRoster!$C$5:$G$1001,MATCH(VALUE(B185),MasterRoster!$F$5:$F$1001,0),5),INDEX(MasterRoster!$C$5:$G$1001,MATCH(B185,MasterRoster!$F$5:$F$1001,0),5))</f>
        <v>#N/A</v>
      </c>
      <c r="G185" s="38" t="e">
        <f t="shared" si="2"/>
        <v>#N/A</v>
      </c>
    </row>
    <row r="186" spans="3:7">
      <c r="C186" s="38" t="e">
        <f>IFERROR(INDEX(MasterRoster!$C$5:$G$1001,MATCH(VALUE(B186),MasterRoster!$F$5:$F$1001,0),1),INDEX(MasterRoster!$C$5:$G$1001,MATCH(B186,MasterRoster!$F$5:$F$1001,0),1))</f>
        <v>#N/A</v>
      </c>
      <c r="D186" s="38" t="e">
        <f>IFERROR(INDEX(MasterRoster!$C$5:$G$1001,MATCH(VALUE(B186),MasterRoster!$F$5:$F$1001,0),2),INDEX(MasterRoster!$C$5:$G$1001,MATCH(B186,MasterRoster!$F$5:$F$1001,0),2))</f>
        <v>#N/A</v>
      </c>
      <c r="E186" s="38" t="e">
        <f>IFERROR(INDEX(MasterRoster!$C$5:$G$1001,MATCH(VALUE(B186),MasterRoster!$F$5:$F$1001,0),3),INDEX(MasterRoster!$C$5:$G$1001,MATCH(B186,MasterRoster!$F$5:$F$1001,0),3))</f>
        <v>#N/A</v>
      </c>
      <c r="F186" s="38" t="e">
        <f>IFERROR(INDEX(MasterRoster!$C$5:$G$1001,MATCH(VALUE(B186),MasterRoster!$F$5:$F$1001,0),5),INDEX(MasterRoster!$C$5:$G$1001,MATCH(B186,MasterRoster!$F$5:$F$1001,0),5))</f>
        <v>#N/A</v>
      </c>
      <c r="G186" s="38" t="e">
        <f t="shared" si="2"/>
        <v>#N/A</v>
      </c>
    </row>
    <row r="187" spans="3:7">
      <c r="C187" s="38" t="e">
        <f>IFERROR(INDEX(MasterRoster!$C$5:$G$1001,MATCH(VALUE(B187),MasterRoster!$F$5:$F$1001,0),1),INDEX(MasterRoster!$C$5:$G$1001,MATCH(B187,MasterRoster!$F$5:$F$1001,0),1))</f>
        <v>#N/A</v>
      </c>
      <c r="D187" s="38" t="e">
        <f>IFERROR(INDEX(MasterRoster!$C$5:$G$1001,MATCH(VALUE(B187),MasterRoster!$F$5:$F$1001,0),2),INDEX(MasterRoster!$C$5:$G$1001,MATCH(B187,MasterRoster!$F$5:$F$1001,0),2))</f>
        <v>#N/A</v>
      </c>
      <c r="E187" s="38" t="e">
        <f>IFERROR(INDEX(MasterRoster!$C$5:$G$1001,MATCH(VALUE(B187),MasterRoster!$F$5:$F$1001,0),3),INDEX(MasterRoster!$C$5:$G$1001,MATCH(B187,MasterRoster!$F$5:$F$1001,0),3))</f>
        <v>#N/A</v>
      </c>
      <c r="F187" s="38" t="e">
        <f>IFERROR(INDEX(MasterRoster!$C$5:$G$1001,MATCH(VALUE(B187),MasterRoster!$F$5:$F$1001,0),5),INDEX(MasterRoster!$C$5:$G$1001,MATCH(B187,MasterRoster!$F$5:$F$1001,0),5))</f>
        <v>#N/A</v>
      </c>
      <c r="G187" s="38" t="e">
        <f t="shared" si="2"/>
        <v>#N/A</v>
      </c>
    </row>
    <row r="188" spans="3:7">
      <c r="C188" s="38" t="e">
        <f>IFERROR(INDEX(MasterRoster!$C$5:$G$1001,MATCH(VALUE(B188),MasterRoster!$F$5:$F$1001,0),1),INDEX(MasterRoster!$C$5:$G$1001,MATCH(B188,MasterRoster!$F$5:$F$1001,0),1))</f>
        <v>#N/A</v>
      </c>
      <c r="D188" s="38" t="e">
        <f>IFERROR(INDEX(MasterRoster!$C$5:$G$1001,MATCH(VALUE(B188),MasterRoster!$F$5:$F$1001,0),2),INDEX(MasterRoster!$C$5:$G$1001,MATCH(B188,MasterRoster!$F$5:$F$1001,0),2))</f>
        <v>#N/A</v>
      </c>
      <c r="E188" s="38" t="e">
        <f>IFERROR(INDEX(MasterRoster!$C$5:$G$1001,MATCH(VALUE(B188),MasterRoster!$F$5:$F$1001,0),3),INDEX(MasterRoster!$C$5:$G$1001,MATCH(B188,MasterRoster!$F$5:$F$1001,0),3))</f>
        <v>#N/A</v>
      </c>
      <c r="F188" s="38" t="e">
        <f>IFERROR(INDEX(MasterRoster!$C$5:$G$1001,MATCH(VALUE(B188),MasterRoster!$F$5:$F$1001,0),5),INDEX(MasterRoster!$C$5:$G$1001,MATCH(B188,MasterRoster!$F$5:$F$1001,0),5))</f>
        <v>#N/A</v>
      </c>
      <c r="G188" s="38" t="e">
        <f t="shared" si="2"/>
        <v>#N/A</v>
      </c>
    </row>
    <row r="189" spans="3:7">
      <c r="C189" s="38" t="e">
        <f>IFERROR(INDEX(MasterRoster!$C$5:$G$1001,MATCH(VALUE(B189),MasterRoster!$F$5:$F$1001,0),1),INDEX(MasterRoster!$C$5:$G$1001,MATCH(B189,MasterRoster!$F$5:$F$1001,0),1))</f>
        <v>#N/A</v>
      </c>
      <c r="D189" s="38" t="e">
        <f>IFERROR(INDEX(MasterRoster!$C$5:$G$1001,MATCH(VALUE(B189),MasterRoster!$F$5:$F$1001,0),2),INDEX(MasterRoster!$C$5:$G$1001,MATCH(B189,MasterRoster!$F$5:$F$1001,0),2))</f>
        <v>#N/A</v>
      </c>
      <c r="E189" s="38" t="e">
        <f>IFERROR(INDEX(MasterRoster!$C$5:$G$1001,MATCH(VALUE(B189),MasterRoster!$F$5:$F$1001,0),3),INDEX(MasterRoster!$C$5:$G$1001,MATCH(B189,MasterRoster!$F$5:$F$1001,0),3))</f>
        <v>#N/A</v>
      </c>
      <c r="F189" s="38" t="e">
        <f>IFERROR(INDEX(MasterRoster!$C$5:$G$1001,MATCH(VALUE(B189),MasterRoster!$F$5:$F$1001,0),5),INDEX(MasterRoster!$C$5:$G$1001,MATCH(B189,MasterRoster!$F$5:$F$1001,0),5))</f>
        <v>#N/A</v>
      </c>
      <c r="G189" s="38" t="e">
        <f t="shared" si="2"/>
        <v>#N/A</v>
      </c>
    </row>
    <row r="190" spans="3:7">
      <c r="C190" s="38" t="e">
        <f>IFERROR(INDEX(MasterRoster!$C$5:$G$1001,MATCH(VALUE(B190),MasterRoster!$F$5:$F$1001,0),1),INDEX(MasterRoster!$C$5:$G$1001,MATCH(B190,MasterRoster!$F$5:$F$1001,0),1))</f>
        <v>#N/A</v>
      </c>
      <c r="D190" s="38" t="e">
        <f>IFERROR(INDEX(MasterRoster!$C$5:$G$1001,MATCH(VALUE(B190),MasterRoster!$F$5:$F$1001,0),2),INDEX(MasterRoster!$C$5:$G$1001,MATCH(B190,MasterRoster!$F$5:$F$1001,0),2))</f>
        <v>#N/A</v>
      </c>
      <c r="E190" s="38" t="e">
        <f>IFERROR(INDEX(MasterRoster!$C$5:$G$1001,MATCH(VALUE(B190),MasterRoster!$F$5:$F$1001,0),3),INDEX(MasterRoster!$C$5:$G$1001,MATCH(B190,MasterRoster!$F$5:$F$1001,0),3))</f>
        <v>#N/A</v>
      </c>
      <c r="F190" s="38" t="e">
        <f>IFERROR(INDEX(MasterRoster!$C$5:$G$1001,MATCH(VALUE(B190),MasterRoster!$F$5:$F$1001,0),5),INDEX(MasterRoster!$C$5:$G$1001,MATCH(B190,MasterRoster!$F$5:$F$1001,0),5))</f>
        <v>#N/A</v>
      </c>
      <c r="G190" s="38" t="e">
        <f t="shared" si="2"/>
        <v>#N/A</v>
      </c>
    </row>
    <row r="191" spans="3:7">
      <c r="C191" s="38" t="e">
        <f>IFERROR(INDEX(MasterRoster!$C$5:$G$1001,MATCH(VALUE(B191),MasterRoster!$F$5:$F$1001,0),1),INDEX(MasterRoster!$C$5:$G$1001,MATCH(B191,MasterRoster!$F$5:$F$1001,0),1))</f>
        <v>#N/A</v>
      </c>
      <c r="D191" s="38" t="e">
        <f>IFERROR(INDEX(MasterRoster!$C$5:$G$1001,MATCH(VALUE(B191),MasterRoster!$F$5:$F$1001,0),2),INDEX(MasterRoster!$C$5:$G$1001,MATCH(B191,MasterRoster!$F$5:$F$1001,0),2))</f>
        <v>#N/A</v>
      </c>
      <c r="E191" s="38" t="e">
        <f>IFERROR(INDEX(MasterRoster!$C$5:$G$1001,MATCH(VALUE(B191),MasterRoster!$F$5:$F$1001,0),3),INDEX(MasterRoster!$C$5:$G$1001,MATCH(B191,MasterRoster!$F$5:$F$1001,0),3))</f>
        <v>#N/A</v>
      </c>
      <c r="F191" s="38" t="e">
        <f>IFERROR(INDEX(MasterRoster!$C$5:$G$1001,MATCH(VALUE(B191),MasterRoster!$F$5:$F$1001,0),5),INDEX(MasterRoster!$C$5:$G$1001,MATCH(B191,MasterRoster!$F$5:$F$1001,0),5))</f>
        <v>#N/A</v>
      </c>
      <c r="G191" s="38" t="e">
        <f t="shared" si="2"/>
        <v>#N/A</v>
      </c>
    </row>
    <row r="192" spans="3:7">
      <c r="C192" s="38" t="e">
        <f>IFERROR(INDEX(MasterRoster!$C$5:$G$1001,MATCH(VALUE(B192),MasterRoster!$F$5:$F$1001,0),1),INDEX(MasterRoster!$C$5:$G$1001,MATCH(B192,MasterRoster!$F$5:$F$1001,0),1))</f>
        <v>#N/A</v>
      </c>
      <c r="D192" s="38" t="e">
        <f>IFERROR(INDEX(MasterRoster!$C$5:$G$1001,MATCH(VALUE(B192),MasterRoster!$F$5:$F$1001,0),2),INDEX(MasterRoster!$C$5:$G$1001,MATCH(B192,MasterRoster!$F$5:$F$1001,0),2))</f>
        <v>#N/A</v>
      </c>
      <c r="E192" s="38" t="e">
        <f>IFERROR(INDEX(MasterRoster!$C$5:$G$1001,MATCH(VALUE(B192),MasterRoster!$F$5:$F$1001,0),3),INDEX(MasterRoster!$C$5:$G$1001,MATCH(B192,MasterRoster!$F$5:$F$1001,0),3))</f>
        <v>#N/A</v>
      </c>
      <c r="F192" s="38" t="e">
        <f>IFERROR(INDEX(MasterRoster!$C$5:$G$1001,MATCH(VALUE(B192),MasterRoster!$F$5:$F$1001,0),5),INDEX(MasterRoster!$C$5:$G$1001,MATCH(B192,MasterRoster!$F$5:$F$1001,0),5))</f>
        <v>#N/A</v>
      </c>
      <c r="G192" s="38" t="e">
        <f t="shared" si="2"/>
        <v>#N/A</v>
      </c>
    </row>
    <row r="193" spans="3:7">
      <c r="C193" s="38" t="e">
        <f>IFERROR(INDEX(MasterRoster!$C$5:$G$1001,MATCH(VALUE(B193),MasterRoster!$F$5:$F$1001,0),1),INDEX(MasterRoster!$C$5:$G$1001,MATCH(B193,MasterRoster!$F$5:$F$1001,0),1))</f>
        <v>#N/A</v>
      </c>
      <c r="D193" s="38" t="e">
        <f>IFERROR(INDEX(MasterRoster!$C$5:$G$1001,MATCH(VALUE(B193),MasterRoster!$F$5:$F$1001,0),2),INDEX(MasterRoster!$C$5:$G$1001,MATCH(B193,MasterRoster!$F$5:$F$1001,0),2))</f>
        <v>#N/A</v>
      </c>
      <c r="E193" s="38" t="e">
        <f>IFERROR(INDEX(MasterRoster!$C$5:$G$1001,MATCH(VALUE(B193),MasterRoster!$F$5:$F$1001,0),3),INDEX(MasterRoster!$C$5:$G$1001,MATCH(B193,MasterRoster!$F$5:$F$1001,0),3))</f>
        <v>#N/A</v>
      </c>
      <c r="F193" s="38" t="e">
        <f>IFERROR(INDEX(MasterRoster!$C$5:$G$1001,MATCH(VALUE(B193),MasterRoster!$F$5:$F$1001,0),5),INDEX(MasterRoster!$C$5:$G$1001,MATCH(B193,MasterRoster!$F$5:$F$1001,0),5))</f>
        <v>#N/A</v>
      </c>
      <c r="G193" s="38" t="e">
        <f t="shared" si="2"/>
        <v>#N/A</v>
      </c>
    </row>
    <row r="194" spans="3:7">
      <c r="C194" s="38" t="e">
        <f>IFERROR(INDEX(MasterRoster!$C$5:$G$1001,MATCH(VALUE(B194),MasterRoster!$F$5:$F$1001,0),1),INDEX(MasterRoster!$C$5:$G$1001,MATCH(B194,MasterRoster!$F$5:$F$1001,0),1))</f>
        <v>#N/A</v>
      </c>
      <c r="D194" s="38" t="e">
        <f>IFERROR(INDEX(MasterRoster!$C$5:$G$1001,MATCH(VALUE(B194),MasterRoster!$F$5:$F$1001,0),2),INDEX(MasterRoster!$C$5:$G$1001,MATCH(B194,MasterRoster!$F$5:$F$1001,0),2))</f>
        <v>#N/A</v>
      </c>
      <c r="E194" s="38" t="e">
        <f>IFERROR(INDEX(MasterRoster!$C$5:$G$1001,MATCH(VALUE(B194),MasterRoster!$F$5:$F$1001,0),3),INDEX(MasterRoster!$C$5:$G$1001,MATCH(B194,MasterRoster!$F$5:$F$1001,0),3))</f>
        <v>#N/A</v>
      </c>
      <c r="F194" s="38" t="e">
        <f>IFERROR(INDEX(MasterRoster!$C$5:$G$1001,MATCH(VALUE(B194),MasterRoster!$F$5:$F$1001,0),5),INDEX(MasterRoster!$C$5:$G$1001,MATCH(B194,MasterRoster!$F$5:$F$1001,0),5))</f>
        <v>#N/A</v>
      </c>
      <c r="G194" s="38" t="e">
        <f t="shared" si="2"/>
        <v>#N/A</v>
      </c>
    </row>
    <row r="195" spans="3:7">
      <c r="C195" s="38" t="e">
        <f>IFERROR(INDEX(MasterRoster!$C$5:$G$1001,MATCH(VALUE(B195),MasterRoster!$F$5:$F$1001,0),1),INDEX(MasterRoster!$C$5:$G$1001,MATCH(B195,MasterRoster!$F$5:$F$1001,0),1))</f>
        <v>#N/A</v>
      </c>
      <c r="D195" s="38" t="e">
        <f>IFERROR(INDEX(MasterRoster!$C$5:$G$1001,MATCH(VALUE(B195),MasterRoster!$F$5:$F$1001,0),2),INDEX(MasterRoster!$C$5:$G$1001,MATCH(B195,MasterRoster!$F$5:$F$1001,0),2))</f>
        <v>#N/A</v>
      </c>
      <c r="E195" s="38" t="e">
        <f>IFERROR(INDEX(MasterRoster!$C$5:$G$1001,MATCH(VALUE(B195),MasterRoster!$F$5:$F$1001,0),3),INDEX(MasterRoster!$C$5:$G$1001,MATCH(B195,MasterRoster!$F$5:$F$1001,0),3))</f>
        <v>#N/A</v>
      </c>
      <c r="F195" s="38" t="e">
        <f>IFERROR(INDEX(MasterRoster!$C$5:$G$1001,MATCH(VALUE(B195),MasterRoster!$F$5:$F$1001,0),5),INDEX(MasterRoster!$C$5:$G$1001,MATCH(B195,MasterRoster!$F$5:$F$1001,0),5))</f>
        <v>#N/A</v>
      </c>
      <c r="G195" s="38" t="e">
        <f t="shared" si="2"/>
        <v>#N/A</v>
      </c>
    </row>
    <row r="196" spans="3:7">
      <c r="C196" s="38" t="e">
        <f>IFERROR(INDEX(MasterRoster!$C$5:$G$1001,MATCH(VALUE(B196),MasterRoster!$F$5:$F$1001,0),1),INDEX(MasterRoster!$C$5:$G$1001,MATCH(B196,MasterRoster!$F$5:$F$1001,0),1))</f>
        <v>#N/A</v>
      </c>
      <c r="D196" s="38" t="e">
        <f>IFERROR(INDEX(MasterRoster!$C$5:$G$1001,MATCH(VALUE(B196),MasterRoster!$F$5:$F$1001,0),2),INDEX(MasterRoster!$C$5:$G$1001,MATCH(B196,MasterRoster!$F$5:$F$1001,0),2))</f>
        <v>#N/A</v>
      </c>
      <c r="E196" s="38" t="e">
        <f>IFERROR(INDEX(MasterRoster!$C$5:$G$1001,MATCH(VALUE(B196),MasterRoster!$F$5:$F$1001,0),3),INDEX(MasterRoster!$C$5:$G$1001,MATCH(B196,MasterRoster!$F$5:$F$1001,0),3))</f>
        <v>#N/A</v>
      </c>
      <c r="F196" s="38" t="e">
        <f>IFERROR(INDEX(MasterRoster!$C$5:$G$1001,MATCH(VALUE(B196),MasterRoster!$F$5:$F$1001,0),5),INDEX(MasterRoster!$C$5:$G$1001,MATCH(B196,MasterRoster!$F$5:$F$1001,0),5))</f>
        <v>#N/A</v>
      </c>
      <c r="G196" s="38" t="e">
        <f t="shared" si="2"/>
        <v>#N/A</v>
      </c>
    </row>
    <row r="197" spans="3:7">
      <c r="C197" s="38" t="e">
        <f>IFERROR(INDEX(MasterRoster!$C$5:$G$1001,MATCH(VALUE(B197),MasterRoster!$F$5:$F$1001,0),1),INDEX(MasterRoster!$C$5:$G$1001,MATCH(B197,MasterRoster!$F$5:$F$1001,0),1))</f>
        <v>#N/A</v>
      </c>
      <c r="D197" s="38" t="e">
        <f>IFERROR(INDEX(MasterRoster!$C$5:$G$1001,MATCH(VALUE(B197),MasterRoster!$F$5:$F$1001,0),2),INDEX(MasterRoster!$C$5:$G$1001,MATCH(B197,MasterRoster!$F$5:$F$1001,0),2))</f>
        <v>#N/A</v>
      </c>
      <c r="E197" s="38" t="e">
        <f>IFERROR(INDEX(MasterRoster!$C$5:$G$1001,MATCH(VALUE(B197),MasterRoster!$F$5:$F$1001,0),3),INDEX(MasterRoster!$C$5:$G$1001,MATCH(B197,MasterRoster!$F$5:$F$1001,0),3))</f>
        <v>#N/A</v>
      </c>
      <c r="F197" s="38" t="e">
        <f>IFERROR(INDEX(MasterRoster!$C$5:$G$1001,MATCH(VALUE(B197),MasterRoster!$F$5:$F$1001,0),5),INDEX(MasterRoster!$C$5:$G$1001,MATCH(B197,MasterRoster!$F$5:$F$1001,0),5))</f>
        <v>#N/A</v>
      </c>
      <c r="G197" s="38" t="e">
        <f t="shared" si="2"/>
        <v>#N/A</v>
      </c>
    </row>
    <row r="198" spans="3:7">
      <c r="C198" s="38" t="e">
        <f>IFERROR(INDEX(MasterRoster!$C$5:$G$1001,MATCH(VALUE(B198),MasterRoster!$F$5:$F$1001,0),1),INDEX(MasterRoster!$C$5:$G$1001,MATCH(B198,MasterRoster!$F$5:$F$1001,0),1))</f>
        <v>#N/A</v>
      </c>
      <c r="D198" s="38" t="e">
        <f>IFERROR(INDEX(MasterRoster!$C$5:$G$1001,MATCH(VALUE(B198),MasterRoster!$F$5:$F$1001,0),2),INDEX(MasterRoster!$C$5:$G$1001,MATCH(B198,MasterRoster!$F$5:$F$1001,0),2))</f>
        <v>#N/A</v>
      </c>
      <c r="E198" s="38" t="e">
        <f>IFERROR(INDEX(MasterRoster!$C$5:$G$1001,MATCH(VALUE(B198),MasterRoster!$F$5:$F$1001,0),3),INDEX(MasterRoster!$C$5:$G$1001,MATCH(B198,MasterRoster!$F$5:$F$1001,0),3))</f>
        <v>#N/A</v>
      </c>
      <c r="F198" s="38" t="e">
        <f>IFERROR(INDEX(MasterRoster!$C$5:$G$1001,MATCH(VALUE(B198),MasterRoster!$F$5:$F$1001,0),5),INDEX(MasterRoster!$C$5:$G$1001,MATCH(B198,MasterRoster!$F$5:$F$1001,0),5))</f>
        <v>#N/A</v>
      </c>
      <c r="G198" s="38" t="e">
        <f t="shared" si="2"/>
        <v>#N/A</v>
      </c>
    </row>
    <row r="199" spans="3:7">
      <c r="C199" s="38" t="e">
        <f>IFERROR(INDEX(MasterRoster!$C$5:$G$1001,MATCH(VALUE(B199),MasterRoster!$F$5:$F$1001,0),1),INDEX(MasterRoster!$C$5:$G$1001,MATCH(B199,MasterRoster!$F$5:$F$1001,0),1))</f>
        <v>#N/A</v>
      </c>
      <c r="D199" s="38" t="e">
        <f>IFERROR(INDEX(MasterRoster!$C$5:$G$1001,MATCH(VALUE(B199),MasterRoster!$F$5:$F$1001,0),2),INDEX(MasterRoster!$C$5:$G$1001,MATCH(B199,MasterRoster!$F$5:$F$1001,0),2))</f>
        <v>#N/A</v>
      </c>
      <c r="E199" s="38" t="e">
        <f>IFERROR(INDEX(MasterRoster!$C$5:$G$1001,MATCH(VALUE(B199),MasterRoster!$F$5:$F$1001,0),3),INDEX(MasterRoster!$C$5:$G$1001,MATCH(B199,MasterRoster!$F$5:$F$1001,0),3))</f>
        <v>#N/A</v>
      </c>
      <c r="F199" s="38" t="e">
        <f>IFERROR(INDEX(MasterRoster!$C$5:$G$1001,MATCH(VALUE(B199),MasterRoster!$F$5:$F$1001,0),5),INDEX(MasterRoster!$C$5:$G$1001,MATCH(B199,MasterRoster!$F$5:$F$1001,0),5))</f>
        <v>#N/A</v>
      </c>
      <c r="G199" s="38" t="e">
        <f t="shared" ref="G199:G259" si="3">IF(F199="E1","PVT",IF(F199="E2","PFC",IF(F199="E3","LCpl",IF(F199="E4","Cpl",IF(F199="E5","Sgt",IF(F199="E6","SSgt",F199))))))</f>
        <v>#N/A</v>
      </c>
    </row>
    <row r="200" spans="3:7">
      <c r="C200" s="38" t="e">
        <f>IFERROR(INDEX(MasterRoster!$C$5:$G$1001,MATCH(VALUE(B200),MasterRoster!$F$5:$F$1001,0),1),INDEX(MasterRoster!$C$5:$G$1001,MATCH(B200,MasterRoster!$F$5:$F$1001,0),1))</f>
        <v>#N/A</v>
      </c>
      <c r="D200" s="38" t="e">
        <f>IFERROR(INDEX(MasterRoster!$C$5:$G$1001,MATCH(VALUE(B200),MasterRoster!$F$5:$F$1001,0),2),INDEX(MasterRoster!$C$5:$G$1001,MATCH(B200,MasterRoster!$F$5:$F$1001,0),2))</f>
        <v>#N/A</v>
      </c>
      <c r="E200" s="38" t="e">
        <f>IFERROR(INDEX(MasterRoster!$C$5:$G$1001,MATCH(VALUE(B200),MasterRoster!$F$5:$F$1001,0),3),INDEX(MasterRoster!$C$5:$G$1001,MATCH(B200,MasterRoster!$F$5:$F$1001,0),3))</f>
        <v>#N/A</v>
      </c>
      <c r="F200" s="38" t="e">
        <f>IFERROR(INDEX(MasterRoster!$C$5:$G$1001,MATCH(VALUE(B200),MasterRoster!$F$5:$F$1001,0),5),INDEX(MasterRoster!$C$5:$G$1001,MATCH(B200,MasterRoster!$F$5:$F$1001,0),5))</f>
        <v>#N/A</v>
      </c>
      <c r="G200" s="38" t="e">
        <f t="shared" si="3"/>
        <v>#N/A</v>
      </c>
    </row>
    <row r="201" spans="3:7">
      <c r="C201" s="38" t="e">
        <f>IFERROR(INDEX(MasterRoster!$C$5:$G$1001,MATCH(VALUE(B201),MasterRoster!$F$5:$F$1001,0),1),INDEX(MasterRoster!$C$5:$G$1001,MATCH(B201,MasterRoster!$F$5:$F$1001,0),1))</f>
        <v>#N/A</v>
      </c>
      <c r="D201" s="38" t="e">
        <f>IFERROR(INDEX(MasterRoster!$C$5:$G$1001,MATCH(VALUE(B201),MasterRoster!$F$5:$F$1001,0),2),INDEX(MasterRoster!$C$5:$G$1001,MATCH(B201,MasterRoster!$F$5:$F$1001,0),2))</f>
        <v>#N/A</v>
      </c>
      <c r="E201" s="38" t="e">
        <f>IFERROR(INDEX(MasterRoster!$C$5:$G$1001,MATCH(VALUE(B201),MasterRoster!$F$5:$F$1001,0),3),INDEX(MasterRoster!$C$5:$G$1001,MATCH(B201,MasterRoster!$F$5:$F$1001,0),3))</f>
        <v>#N/A</v>
      </c>
      <c r="F201" s="38" t="e">
        <f>IFERROR(INDEX(MasterRoster!$C$5:$G$1001,MATCH(VALUE(B201),MasterRoster!$F$5:$F$1001,0),5),INDEX(MasterRoster!$C$5:$G$1001,MATCH(B201,MasterRoster!$F$5:$F$1001,0),5))</f>
        <v>#N/A</v>
      </c>
      <c r="G201" s="38" t="e">
        <f t="shared" si="3"/>
        <v>#N/A</v>
      </c>
    </row>
    <row r="202" spans="3:7">
      <c r="C202" s="38" t="e">
        <f>IFERROR(INDEX(MasterRoster!$C$5:$G$1001,MATCH(VALUE(B202),MasterRoster!$F$5:$F$1001,0),1),INDEX(MasterRoster!$C$5:$G$1001,MATCH(B202,MasterRoster!$F$5:$F$1001,0),1))</f>
        <v>#N/A</v>
      </c>
      <c r="D202" s="38" t="e">
        <f>IFERROR(INDEX(MasterRoster!$C$5:$G$1001,MATCH(VALUE(B202),MasterRoster!$F$5:$F$1001,0),2),INDEX(MasterRoster!$C$5:$G$1001,MATCH(B202,MasterRoster!$F$5:$F$1001,0),2))</f>
        <v>#N/A</v>
      </c>
      <c r="E202" s="38" t="e">
        <f>IFERROR(INDEX(MasterRoster!$C$5:$G$1001,MATCH(VALUE(B202),MasterRoster!$F$5:$F$1001,0),3),INDEX(MasterRoster!$C$5:$G$1001,MATCH(B202,MasterRoster!$F$5:$F$1001,0),3))</f>
        <v>#N/A</v>
      </c>
      <c r="F202" s="38" t="e">
        <f>IFERROR(INDEX(MasterRoster!$C$5:$G$1001,MATCH(VALUE(B202),MasterRoster!$F$5:$F$1001,0),5),INDEX(MasterRoster!$C$5:$G$1001,MATCH(B202,MasterRoster!$F$5:$F$1001,0),5))</f>
        <v>#N/A</v>
      </c>
      <c r="G202" s="38" t="e">
        <f t="shared" si="3"/>
        <v>#N/A</v>
      </c>
    </row>
    <row r="203" spans="3:7">
      <c r="C203" s="38" t="e">
        <f>IFERROR(INDEX(MasterRoster!$C$5:$G$1001,MATCH(VALUE(B203),MasterRoster!$F$5:$F$1001,0),1),INDEX(MasterRoster!$C$5:$G$1001,MATCH(B203,MasterRoster!$F$5:$F$1001,0),1))</f>
        <v>#N/A</v>
      </c>
      <c r="D203" s="38" t="e">
        <f>IFERROR(INDEX(MasterRoster!$C$5:$G$1001,MATCH(VALUE(B203),MasterRoster!$F$5:$F$1001,0),2),INDEX(MasterRoster!$C$5:$G$1001,MATCH(B203,MasterRoster!$F$5:$F$1001,0),2))</f>
        <v>#N/A</v>
      </c>
      <c r="E203" s="38" t="e">
        <f>IFERROR(INDEX(MasterRoster!$C$5:$G$1001,MATCH(VALUE(B203),MasterRoster!$F$5:$F$1001,0),3),INDEX(MasterRoster!$C$5:$G$1001,MATCH(B203,MasterRoster!$F$5:$F$1001,0),3))</f>
        <v>#N/A</v>
      </c>
      <c r="F203" s="38" t="e">
        <f>IFERROR(INDEX(MasterRoster!$C$5:$G$1001,MATCH(VALUE(B203),MasterRoster!$F$5:$F$1001,0),5),INDEX(MasterRoster!$C$5:$G$1001,MATCH(B203,MasterRoster!$F$5:$F$1001,0),5))</f>
        <v>#N/A</v>
      </c>
      <c r="G203" s="38" t="e">
        <f t="shared" si="3"/>
        <v>#N/A</v>
      </c>
    </row>
    <row r="204" spans="3:7">
      <c r="C204" s="38" t="e">
        <f>IFERROR(INDEX(MasterRoster!$C$5:$G$1001,MATCH(VALUE(B204),MasterRoster!$F$5:$F$1001,0),1),INDEX(MasterRoster!$C$5:$G$1001,MATCH(B204,MasterRoster!$F$5:$F$1001,0),1))</f>
        <v>#N/A</v>
      </c>
      <c r="D204" s="38" t="e">
        <f>IFERROR(INDEX(MasterRoster!$C$5:$G$1001,MATCH(VALUE(B204),MasterRoster!$F$5:$F$1001,0),2),INDEX(MasterRoster!$C$5:$G$1001,MATCH(B204,MasterRoster!$F$5:$F$1001,0),2))</f>
        <v>#N/A</v>
      </c>
      <c r="E204" s="38" t="e">
        <f>IFERROR(INDEX(MasterRoster!$C$5:$G$1001,MATCH(VALUE(B204),MasterRoster!$F$5:$F$1001,0),3),INDEX(MasterRoster!$C$5:$G$1001,MATCH(B204,MasterRoster!$F$5:$F$1001,0),3))</f>
        <v>#N/A</v>
      </c>
      <c r="F204" s="38" t="e">
        <f>IFERROR(INDEX(MasterRoster!$C$5:$G$1001,MATCH(VALUE(B204),MasterRoster!$F$5:$F$1001,0),5),INDEX(MasterRoster!$C$5:$G$1001,MATCH(B204,MasterRoster!$F$5:$F$1001,0),5))</f>
        <v>#N/A</v>
      </c>
      <c r="G204" s="38" t="e">
        <f t="shared" si="3"/>
        <v>#N/A</v>
      </c>
    </row>
    <row r="205" spans="3:7">
      <c r="C205" s="38" t="e">
        <f>IFERROR(INDEX(MasterRoster!$C$5:$G$1001,MATCH(VALUE(B205),MasterRoster!$F$5:$F$1001,0),1),INDEX(MasterRoster!$C$5:$G$1001,MATCH(B205,MasterRoster!$F$5:$F$1001,0),1))</f>
        <v>#N/A</v>
      </c>
      <c r="D205" s="38" t="e">
        <f>IFERROR(INDEX(MasterRoster!$C$5:$G$1001,MATCH(VALUE(B205),MasterRoster!$F$5:$F$1001,0),2),INDEX(MasterRoster!$C$5:$G$1001,MATCH(B205,MasterRoster!$F$5:$F$1001,0),2))</f>
        <v>#N/A</v>
      </c>
      <c r="E205" s="38" t="e">
        <f>IFERROR(INDEX(MasterRoster!$C$5:$G$1001,MATCH(VALUE(B205),MasterRoster!$F$5:$F$1001,0),3),INDEX(MasterRoster!$C$5:$G$1001,MATCH(B205,MasterRoster!$F$5:$F$1001,0),3))</f>
        <v>#N/A</v>
      </c>
      <c r="F205" s="38" t="e">
        <f>IFERROR(INDEX(MasterRoster!$C$5:$G$1001,MATCH(VALUE(B205),MasterRoster!$F$5:$F$1001,0),5),INDEX(MasterRoster!$C$5:$G$1001,MATCH(B205,MasterRoster!$F$5:$F$1001,0),5))</f>
        <v>#N/A</v>
      </c>
      <c r="G205" s="38" t="e">
        <f t="shared" si="3"/>
        <v>#N/A</v>
      </c>
    </row>
    <row r="206" spans="3:7">
      <c r="C206" s="38" t="e">
        <f>IFERROR(INDEX(MasterRoster!$C$5:$G$1001,MATCH(VALUE(B206),MasterRoster!$F$5:$F$1001,0),1),INDEX(MasterRoster!$C$5:$G$1001,MATCH(B206,MasterRoster!$F$5:$F$1001,0),1))</f>
        <v>#N/A</v>
      </c>
      <c r="D206" s="38" t="e">
        <f>IFERROR(INDEX(MasterRoster!$C$5:$G$1001,MATCH(VALUE(B206),MasterRoster!$F$5:$F$1001,0),2),INDEX(MasterRoster!$C$5:$G$1001,MATCH(B206,MasterRoster!$F$5:$F$1001,0),2))</f>
        <v>#N/A</v>
      </c>
      <c r="E206" s="38" t="e">
        <f>IFERROR(INDEX(MasterRoster!$C$5:$G$1001,MATCH(VALUE(B206),MasterRoster!$F$5:$F$1001,0),3),INDEX(MasterRoster!$C$5:$G$1001,MATCH(B206,MasterRoster!$F$5:$F$1001,0),3))</f>
        <v>#N/A</v>
      </c>
      <c r="F206" s="38" t="e">
        <f>IFERROR(INDEX(MasterRoster!$C$5:$G$1001,MATCH(VALUE(B206),MasterRoster!$F$5:$F$1001,0),5),INDEX(MasterRoster!$C$5:$G$1001,MATCH(B206,MasterRoster!$F$5:$F$1001,0),5))</f>
        <v>#N/A</v>
      </c>
      <c r="G206" s="38" t="e">
        <f t="shared" si="3"/>
        <v>#N/A</v>
      </c>
    </row>
    <row r="207" spans="3:7">
      <c r="C207" s="38" t="e">
        <f>IFERROR(INDEX(MasterRoster!$C$5:$G$1001,MATCH(VALUE(B207),MasterRoster!$F$5:$F$1001,0),1),INDEX(MasterRoster!$C$5:$G$1001,MATCH(B207,MasterRoster!$F$5:$F$1001,0),1))</f>
        <v>#N/A</v>
      </c>
      <c r="D207" s="38" t="e">
        <f>IFERROR(INDEX(MasterRoster!$C$5:$G$1001,MATCH(VALUE(B207),MasterRoster!$F$5:$F$1001,0),2),INDEX(MasterRoster!$C$5:$G$1001,MATCH(B207,MasterRoster!$F$5:$F$1001,0),2))</f>
        <v>#N/A</v>
      </c>
      <c r="E207" s="38" t="e">
        <f>IFERROR(INDEX(MasterRoster!$C$5:$G$1001,MATCH(VALUE(B207),MasterRoster!$F$5:$F$1001,0),3),INDEX(MasterRoster!$C$5:$G$1001,MATCH(B207,MasterRoster!$F$5:$F$1001,0),3))</f>
        <v>#N/A</v>
      </c>
      <c r="F207" s="38" t="e">
        <f>IFERROR(INDEX(MasterRoster!$C$5:$G$1001,MATCH(VALUE(B207),MasterRoster!$F$5:$F$1001,0),5),INDEX(MasterRoster!$C$5:$G$1001,MATCH(B207,MasterRoster!$F$5:$F$1001,0),5))</f>
        <v>#N/A</v>
      </c>
      <c r="G207" s="38" t="e">
        <f t="shared" si="3"/>
        <v>#N/A</v>
      </c>
    </row>
    <row r="208" spans="3:7">
      <c r="C208" s="38" t="e">
        <f>IFERROR(INDEX(MasterRoster!$C$5:$G$1001,MATCH(VALUE(B208),MasterRoster!$F$5:$F$1001,0),1),INDEX(MasterRoster!$C$5:$G$1001,MATCH(B208,MasterRoster!$F$5:$F$1001,0),1))</f>
        <v>#N/A</v>
      </c>
      <c r="D208" s="38" t="e">
        <f>IFERROR(INDEX(MasterRoster!$C$5:$G$1001,MATCH(VALUE(B208),MasterRoster!$F$5:$F$1001,0),2),INDEX(MasterRoster!$C$5:$G$1001,MATCH(B208,MasterRoster!$F$5:$F$1001,0),2))</f>
        <v>#N/A</v>
      </c>
      <c r="E208" s="38" t="e">
        <f>IFERROR(INDEX(MasterRoster!$C$5:$G$1001,MATCH(VALUE(B208),MasterRoster!$F$5:$F$1001,0),3),INDEX(MasterRoster!$C$5:$G$1001,MATCH(B208,MasterRoster!$F$5:$F$1001,0),3))</f>
        <v>#N/A</v>
      </c>
      <c r="F208" s="38" t="e">
        <f>IFERROR(INDEX(MasterRoster!$C$5:$G$1001,MATCH(VALUE(B208),MasterRoster!$F$5:$F$1001,0),5),INDEX(MasterRoster!$C$5:$G$1001,MATCH(B208,MasterRoster!$F$5:$F$1001,0),5))</f>
        <v>#N/A</v>
      </c>
      <c r="G208" s="38" t="e">
        <f t="shared" si="3"/>
        <v>#N/A</v>
      </c>
    </row>
    <row r="209" spans="3:7">
      <c r="C209" s="38" t="e">
        <f>IFERROR(INDEX(MasterRoster!$C$5:$G$1001,MATCH(VALUE(B209),MasterRoster!$F$5:$F$1001,0),1),INDEX(MasterRoster!$C$5:$G$1001,MATCH(B209,MasterRoster!$F$5:$F$1001,0),1))</f>
        <v>#N/A</v>
      </c>
      <c r="D209" s="38" t="e">
        <f>IFERROR(INDEX(MasterRoster!$C$5:$G$1001,MATCH(VALUE(B209),MasterRoster!$F$5:$F$1001,0),2),INDEX(MasterRoster!$C$5:$G$1001,MATCH(B209,MasterRoster!$F$5:$F$1001,0),2))</f>
        <v>#N/A</v>
      </c>
      <c r="E209" s="38" t="e">
        <f>IFERROR(INDEX(MasterRoster!$C$5:$G$1001,MATCH(VALUE(B209),MasterRoster!$F$5:$F$1001,0),3),INDEX(MasterRoster!$C$5:$G$1001,MATCH(B209,MasterRoster!$F$5:$F$1001,0),3))</f>
        <v>#N/A</v>
      </c>
      <c r="F209" s="38" t="e">
        <f>IFERROR(INDEX(MasterRoster!$C$5:$G$1001,MATCH(VALUE(B209),MasterRoster!$F$5:$F$1001,0),5),INDEX(MasterRoster!$C$5:$G$1001,MATCH(B209,MasterRoster!$F$5:$F$1001,0),5))</f>
        <v>#N/A</v>
      </c>
      <c r="G209" s="38" t="e">
        <f t="shared" si="3"/>
        <v>#N/A</v>
      </c>
    </row>
    <row r="210" spans="3:7">
      <c r="C210" s="38" t="e">
        <f>IFERROR(INDEX(MasterRoster!$C$5:$G$1001,MATCH(VALUE(B210),MasterRoster!$F$5:$F$1001,0),1),INDEX(MasterRoster!$C$5:$G$1001,MATCH(B210,MasterRoster!$F$5:$F$1001,0),1))</f>
        <v>#N/A</v>
      </c>
      <c r="D210" s="38" t="e">
        <f>IFERROR(INDEX(MasterRoster!$C$5:$G$1001,MATCH(VALUE(B210),MasterRoster!$F$5:$F$1001,0),2),INDEX(MasterRoster!$C$5:$G$1001,MATCH(B210,MasterRoster!$F$5:$F$1001,0),2))</f>
        <v>#N/A</v>
      </c>
      <c r="E210" s="38" t="e">
        <f>IFERROR(INDEX(MasterRoster!$C$5:$G$1001,MATCH(VALUE(B210),MasterRoster!$F$5:$F$1001,0),3),INDEX(MasterRoster!$C$5:$G$1001,MATCH(B210,MasterRoster!$F$5:$F$1001,0),3))</f>
        <v>#N/A</v>
      </c>
      <c r="F210" s="38" t="e">
        <f>IFERROR(INDEX(MasterRoster!$C$5:$G$1001,MATCH(VALUE(B210),MasterRoster!$F$5:$F$1001,0),5),INDEX(MasterRoster!$C$5:$G$1001,MATCH(B210,MasterRoster!$F$5:$F$1001,0),5))</f>
        <v>#N/A</v>
      </c>
      <c r="G210" s="38" t="e">
        <f t="shared" si="3"/>
        <v>#N/A</v>
      </c>
    </row>
    <row r="211" spans="3:7">
      <c r="C211" s="38" t="e">
        <f>IFERROR(INDEX(MasterRoster!$C$5:$G$1001,MATCH(VALUE(B211),MasterRoster!$F$5:$F$1001,0),1),INDEX(MasterRoster!$C$5:$G$1001,MATCH(B211,MasterRoster!$F$5:$F$1001,0),1))</f>
        <v>#N/A</v>
      </c>
      <c r="D211" s="38" t="e">
        <f>IFERROR(INDEX(MasterRoster!$C$5:$G$1001,MATCH(VALUE(B211),MasterRoster!$F$5:$F$1001,0),2),INDEX(MasterRoster!$C$5:$G$1001,MATCH(B211,MasterRoster!$F$5:$F$1001,0),2))</f>
        <v>#N/A</v>
      </c>
      <c r="E211" s="38" t="e">
        <f>IFERROR(INDEX(MasterRoster!$C$5:$G$1001,MATCH(VALUE(B211),MasterRoster!$F$5:$F$1001,0),3),INDEX(MasterRoster!$C$5:$G$1001,MATCH(B211,MasterRoster!$F$5:$F$1001,0),3))</f>
        <v>#N/A</v>
      </c>
      <c r="F211" s="38" t="e">
        <f>IFERROR(INDEX(MasterRoster!$C$5:$G$1001,MATCH(VALUE(B211),MasterRoster!$F$5:$F$1001,0),5),INDEX(MasterRoster!$C$5:$G$1001,MATCH(B211,MasterRoster!$F$5:$F$1001,0),5))</f>
        <v>#N/A</v>
      </c>
      <c r="G211" s="38" t="e">
        <f t="shared" si="3"/>
        <v>#N/A</v>
      </c>
    </row>
    <row r="212" spans="3:7">
      <c r="C212" s="38" t="e">
        <f>IFERROR(INDEX(MasterRoster!$C$5:$G$1001,MATCH(VALUE(B212),MasterRoster!$F$5:$F$1001,0),1),INDEX(MasterRoster!$C$5:$G$1001,MATCH(B212,MasterRoster!$F$5:$F$1001,0),1))</f>
        <v>#N/A</v>
      </c>
      <c r="D212" s="38" t="e">
        <f>IFERROR(INDEX(MasterRoster!$C$5:$G$1001,MATCH(VALUE(B212),MasterRoster!$F$5:$F$1001,0),2),INDEX(MasterRoster!$C$5:$G$1001,MATCH(B212,MasterRoster!$F$5:$F$1001,0),2))</f>
        <v>#N/A</v>
      </c>
      <c r="E212" s="38" t="e">
        <f>IFERROR(INDEX(MasterRoster!$C$5:$G$1001,MATCH(VALUE(B212),MasterRoster!$F$5:$F$1001,0),3),INDEX(MasterRoster!$C$5:$G$1001,MATCH(B212,MasterRoster!$F$5:$F$1001,0),3))</f>
        <v>#N/A</v>
      </c>
      <c r="F212" s="38" t="e">
        <f>IFERROR(INDEX(MasterRoster!$C$5:$G$1001,MATCH(VALUE(B212),MasterRoster!$F$5:$F$1001,0),5),INDEX(MasterRoster!$C$5:$G$1001,MATCH(B212,MasterRoster!$F$5:$F$1001,0),5))</f>
        <v>#N/A</v>
      </c>
      <c r="G212" s="38" t="e">
        <f t="shared" si="3"/>
        <v>#N/A</v>
      </c>
    </row>
    <row r="213" spans="3:7">
      <c r="C213" s="38" t="e">
        <f>IFERROR(INDEX(MasterRoster!$C$5:$G$1001,MATCH(VALUE(B213),MasterRoster!$F$5:$F$1001,0),1),INDEX(MasterRoster!$C$5:$G$1001,MATCH(B213,MasterRoster!$F$5:$F$1001,0),1))</f>
        <v>#N/A</v>
      </c>
      <c r="D213" s="38" t="e">
        <f>IFERROR(INDEX(MasterRoster!$C$5:$G$1001,MATCH(VALUE(B213),MasterRoster!$F$5:$F$1001,0),2),INDEX(MasterRoster!$C$5:$G$1001,MATCH(B213,MasterRoster!$F$5:$F$1001,0),2))</f>
        <v>#N/A</v>
      </c>
      <c r="E213" s="38" t="e">
        <f>IFERROR(INDEX(MasterRoster!$C$5:$G$1001,MATCH(VALUE(B213),MasterRoster!$F$5:$F$1001,0),3),INDEX(MasterRoster!$C$5:$G$1001,MATCH(B213,MasterRoster!$F$5:$F$1001,0),3))</f>
        <v>#N/A</v>
      </c>
      <c r="F213" s="38" t="e">
        <f>IFERROR(INDEX(MasterRoster!$C$5:$G$1001,MATCH(VALUE(B213),MasterRoster!$F$5:$F$1001,0),5),INDEX(MasterRoster!$C$5:$G$1001,MATCH(B213,MasterRoster!$F$5:$F$1001,0),5))</f>
        <v>#N/A</v>
      </c>
      <c r="G213" s="38" t="e">
        <f t="shared" si="3"/>
        <v>#N/A</v>
      </c>
    </row>
    <row r="214" spans="3:7">
      <c r="C214" s="38" t="e">
        <f>IFERROR(INDEX(MasterRoster!$C$5:$G$1001,MATCH(VALUE(B214),MasterRoster!$F$5:$F$1001,0),1),INDEX(MasterRoster!$C$5:$G$1001,MATCH(B214,MasterRoster!$F$5:$F$1001,0),1))</f>
        <v>#N/A</v>
      </c>
      <c r="D214" s="38" t="e">
        <f>IFERROR(INDEX(MasterRoster!$C$5:$G$1001,MATCH(VALUE(B214),MasterRoster!$F$5:$F$1001,0),2),INDEX(MasterRoster!$C$5:$G$1001,MATCH(B214,MasterRoster!$F$5:$F$1001,0),2))</f>
        <v>#N/A</v>
      </c>
      <c r="E214" s="38" t="e">
        <f>IFERROR(INDEX(MasterRoster!$C$5:$G$1001,MATCH(VALUE(B214),MasterRoster!$F$5:$F$1001,0),3),INDEX(MasterRoster!$C$5:$G$1001,MATCH(B214,MasterRoster!$F$5:$F$1001,0),3))</f>
        <v>#N/A</v>
      </c>
      <c r="F214" s="38" t="e">
        <f>IFERROR(INDEX(MasterRoster!$C$5:$G$1001,MATCH(VALUE(B214),MasterRoster!$F$5:$F$1001,0),5),INDEX(MasterRoster!$C$5:$G$1001,MATCH(B214,MasterRoster!$F$5:$F$1001,0),5))</f>
        <v>#N/A</v>
      </c>
      <c r="G214" s="38" t="e">
        <f t="shared" si="3"/>
        <v>#N/A</v>
      </c>
    </row>
    <row r="215" spans="3:7">
      <c r="C215" s="38" t="e">
        <f>IFERROR(INDEX(MasterRoster!$C$5:$G$1001,MATCH(VALUE(B215),MasterRoster!$F$5:$F$1001,0),1),INDEX(MasterRoster!$C$5:$G$1001,MATCH(B215,MasterRoster!$F$5:$F$1001,0),1))</f>
        <v>#N/A</v>
      </c>
      <c r="D215" s="38" t="e">
        <f>IFERROR(INDEX(MasterRoster!$C$5:$G$1001,MATCH(VALUE(B215),MasterRoster!$F$5:$F$1001,0),2),INDEX(MasterRoster!$C$5:$G$1001,MATCH(B215,MasterRoster!$F$5:$F$1001,0),2))</f>
        <v>#N/A</v>
      </c>
      <c r="E215" s="38" t="e">
        <f>IFERROR(INDEX(MasterRoster!$C$5:$G$1001,MATCH(VALUE(B215),MasterRoster!$F$5:$F$1001,0),3),INDEX(MasterRoster!$C$5:$G$1001,MATCH(B215,MasterRoster!$F$5:$F$1001,0),3))</f>
        <v>#N/A</v>
      </c>
      <c r="F215" s="38" t="e">
        <f>IFERROR(INDEX(MasterRoster!$C$5:$G$1001,MATCH(VALUE(B215),MasterRoster!$F$5:$F$1001,0),5),INDEX(MasterRoster!$C$5:$G$1001,MATCH(B215,MasterRoster!$F$5:$F$1001,0),5))</f>
        <v>#N/A</v>
      </c>
      <c r="G215" s="38" t="e">
        <f t="shared" si="3"/>
        <v>#N/A</v>
      </c>
    </row>
    <row r="216" spans="3:7">
      <c r="C216" s="38" t="e">
        <f>IFERROR(INDEX(MasterRoster!$C$5:$G$1001,MATCH(VALUE(B216),MasterRoster!$F$5:$F$1001,0),1),INDEX(MasterRoster!$C$5:$G$1001,MATCH(B216,MasterRoster!$F$5:$F$1001,0),1))</f>
        <v>#N/A</v>
      </c>
      <c r="D216" s="38" t="e">
        <f>IFERROR(INDEX(MasterRoster!$C$5:$G$1001,MATCH(VALUE(B216),MasterRoster!$F$5:$F$1001,0),2),INDEX(MasterRoster!$C$5:$G$1001,MATCH(B216,MasterRoster!$F$5:$F$1001,0),2))</f>
        <v>#N/A</v>
      </c>
      <c r="E216" s="38" t="e">
        <f>IFERROR(INDEX(MasterRoster!$C$5:$G$1001,MATCH(VALUE(B216),MasterRoster!$F$5:$F$1001,0),3),INDEX(MasterRoster!$C$5:$G$1001,MATCH(B216,MasterRoster!$F$5:$F$1001,0),3))</f>
        <v>#N/A</v>
      </c>
      <c r="F216" s="38" t="e">
        <f>IFERROR(INDEX(MasterRoster!$C$5:$G$1001,MATCH(VALUE(B216),MasterRoster!$F$5:$F$1001,0),5),INDEX(MasterRoster!$C$5:$G$1001,MATCH(B216,MasterRoster!$F$5:$F$1001,0),5))</f>
        <v>#N/A</v>
      </c>
      <c r="G216" s="38" t="e">
        <f t="shared" si="3"/>
        <v>#N/A</v>
      </c>
    </row>
    <row r="217" spans="3:7">
      <c r="C217" s="38" t="e">
        <f>IFERROR(INDEX(MasterRoster!$C$5:$G$1001,MATCH(VALUE(B217),MasterRoster!$F$5:$F$1001,0),1),INDEX(MasterRoster!$C$5:$G$1001,MATCH(B217,MasterRoster!$F$5:$F$1001,0),1))</f>
        <v>#N/A</v>
      </c>
      <c r="D217" s="38" t="e">
        <f>IFERROR(INDEX(MasterRoster!$C$5:$G$1001,MATCH(VALUE(B217),MasterRoster!$F$5:$F$1001,0),2),INDEX(MasterRoster!$C$5:$G$1001,MATCH(B217,MasterRoster!$F$5:$F$1001,0),2))</f>
        <v>#N/A</v>
      </c>
      <c r="E217" s="38" t="e">
        <f>IFERROR(INDEX(MasterRoster!$C$5:$G$1001,MATCH(VALUE(B217),MasterRoster!$F$5:$F$1001,0),3),INDEX(MasterRoster!$C$5:$G$1001,MATCH(B217,MasterRoster!$F$5:$F$1001,0),3))</f>
        <v>#N/A</v>
      </c>
      <c r="F217" s="38" t="e">
        <f>IFERROR(INDEX(MasterRoster!$C$5:$G$1001,MATCH(VALUE(B217),MasterRoster!$F$5:$F$1001,0),5),INDEX(MasterRoster!$C$5:$G$1001,MATCH(B217,MasterRoster!$F$5:$F$1001,0),5))</f>
        <v>#N/A</v>
      </c>
      <c r="G217" s="38" t="e">
        <f t="shared" si="3"/>
        <v>#N/A</v>
      </c>
    </row>
    <row r="218" spans="3:7">
      <c r="C218" s="38" t="e">
        <f>IFERROR(INDEX(MasterRoster!$C$5:$G$1001,MATCH(VALUE(B218),MasterRoster!$F$5:$F$1001,0),1),INDEX(MasterRoster!$C$5:$G$1001,MATCH(B218,MasterRoster!$F$5:$F$1001,0),1))</f>
        <v>#N/A</v>
      </c>
      <c r="D218" s="38" t="e">
        <f>IFERROR(INDEX(MasterRoster!$C$5:$G$1001,MATCH(VALUE(B218),MasterRoster!$F$5:$F$1001,0),2),INDEX(MasterRoster!$C$5:$G$1001,MATCH(B218,MasterRoster!$F$5:$F$1001,0),2))</f>
        <v>#N/A</v>
      </c>
      <c r="E218" s="38" t="e">
        <f>IFERROR(INDEX(MasterRoster!$C$5:$G$1001,MATCH(VALUE(B218),MasterRoster!$F$5:$F$1001,0),3),INDEX(MasterRoster!$C$5:$G$1001,MATCH(B218,MasterRoster!$F$5:$F$1001,0),3))</f>
        <v>#N/A</v>
      </c>
      <c r="F218" s="38" t="e">
        <f>IFERROR(INDEX(MasterRoster!$C$5:$G$1001,MATCH(VALUE(B218),MasterRoster!$F$5:$F$1001,0),5),INDEX(MasterRoster!$C$5:$G$1001,MATCH(B218,MasterRoster!$F$5:$F$1001,0),5))</f>
        <v>#N/A</v>
      </c>
      <c r="G218" s="38" t="e">
        <f t="shared" si="3"/>
        <v>#N/A</v>
      </c>
    </row>
    <row r="219" spans="3:7">
      <c r="C219" s="38" t="e">
        <f>IFERROR(INDEX(MasterRoster!$C$5:$G$1001,MATCH(VALUE(B219),MasterRoster!$F$5:$F$1001,0),1),INDEX(MasterRoster!$C$5:$G$1001,MATCH(B219,MasterRoster!$F$5:$F$1001,0),1))</f>
        <v>#N/A</v>
      </c>
      <c r="D219" s="38" t="e">
        <f>IFERROR(INDEX(MasterRoster!$C$5:$G$1001,MATCH(VALUE(B219),MasterRoster!$F$5:$F$1001,0),2),INDEX(MasterRoster!$C$5:$G$1001,MATCH(B219,MasterRoster!$F$5:$F$1001,0),2))</f>
        <v>#N/A</v>
      </c>
      <c r="E219" s="38" t="e">
        <f>IFERROR(INDEX(MasterRoster!$C$5:$G$1001,MATCH(VALUE(B219),MasterRoster!$F$5:$F$1001,0),3),INDEX(MasterRoster!$C$5:$G$1001,MATCH(B219,MasterRoster!$F$5:$F$1001,0),3))</f>
        <v>#N/A</v>
      </c>
      <c r="F219" s="38" t="e">
        <f>IFERROR(INDEX(MasterRoster!$C$5:$G$1001,MATCH(VALUE(B219),MasterRoster!$F$5:$F$1001,0),5),INDEX(MasterRoster!$C$5:$G$1001,MATCH(B219,MasterRoster!$F$5:$F$1001,0),5))</f>
        <v>#N/A</v>
      </c>
      <c r="G219" s="38" t="e">
        <f t="shared" si="3"/>
        <v>#N/A</v>
      </c>
    </row>
    <row r="220" spans="3:7">
      <c r="C220" s="38" t="e">
        <f>IFERROR(INDEX(MasterRoster!$C$5:$G$1001,MATCH(VALUE(B220),MasterRoster!$F$5:$F$1001,0),1),INDEX(MasterRoster!$C$5:$G$1001,MATCH(B220,MasterRoster!$F$5:$F$1001,0),1))</f>
        <v>#N/A</v>
      </c>
      <c r="D220" s="38" t="e">
        <f>IFERROR(INDEX(MasterRoster!$C$5:$G$1001,MATCH(VALUE(B220),MasterRoster!$F$5:$F$1001,0),2),INDEX(MasterRoster!$C$5:$G$1001,MATCH(B220,MasterRoster!$F$5:$F$1001,0),2))</f>
        <v>#N/A</v>
      </c>
      <c r="E220" s="38" t="e">
        <f>IFERROR(INDEX(MasterRoster!$C$5:$G$1001,MATCH(VALUE(B220),MasterRoster!$F$5:$F$1001,0),3),INDEX(MasterRoster!$C$5:$G$1001,MATCH(B220,MasterRoster!$F$5:$F$1001,0),3))</f>
        <v>#N/A</v>
      </c>
      <c r="F220" s="38" t="e">
        <f>IFERROR(INDEX(MasterRoster!$C$5:$G$1001,MATCH(VALUE(B220),MasterRoster!$F$5:$F$1001,0),5),INDEX(MasterRoster!$C$5:$G$1001,MATCH(B220,MasterRoster!$F$5:$F$1001,0),5))</f>
        <v>#N/A</v>
      </c>
      <c r="G220" s="38" t="e">
        <f t="shared" si="3"/>
        <v>#N/A</v>
      </c>
    </row>
    <row r="221" spans="3:7">
      <c r="C221" s="38" t="e">
        <f>IFERROR(INDEX(MasterRoster!$C$5:$G$1001,MATCH(VALUE(B221),MasterRoster!$F$5:$F$1001,0),1),INDEX(MasterRoster!$C$5:$G$1001,MATCH(B221,MasterRoster!$F$5:$F$1001,0),1))</f>
        <v>#N/A</v>
      </c>
      <c r="D221" s="38" t="e">
        <f>IFERROR(INDEX(MasterRoster!$C$5:$G$1001,MATCH(VALUE(B221),MasterRoster!$F$5:$F$1001,0),2),INDEX(MasterRoster!$C$5:$G$1001,MATCH(B221,MasterRoster!$F$5:$F$1001,0),2))</f>
        <v>#N/A</v>
      </c>
      <c r="E221" s="38" t="e">
        <f>IFERROR(INDEX(MasterRoster!$C$5:$G$1001,MATCH(VALUE(B221),MasterRoster!$F$5:$F$1001,0),3),INDEX(MasterRoster!$C$5:$G$1001,MATCH(B221,MasterRoster!$F$5:$F$1001,0),3))</f>
        <v>#N/A</v>
      </c>
      <c r="F221" s="38" t="e">
        <f>IFERROR(INDEX(MasterRoster!$C$5:$G$1001,MATCH(VALUE(B221),MasterRoster!$F$5:$F$1001,0),5),INDEX(MasterRoster!$C$5:$G$1001,MATCH(B221,MasterRoster!$F$5:$F$1001,0),5))</f>
        <v>#N/A</v>
      </c>
      <c r="G221" s="38" t="e">
        <f t="shared" si="3"/>
        <v>#N/A</v>
      </c>
    </row>
    <row r="222" spans="3:7">
      <c r="C222" s="38" t="e">
        <f>IFERROR(INDEX(MasterRoster!$C$5:$G$1001,MATCH(VALUE(B222),MasterRoster!$F$5:$F$1001,0),1),INDEX(MasterRoster!$C$5:$G$1001,MATCH(B222,MasterRoster!$F$5:$F$1001,0),1))</f>
        <v>#N/A</v>
      </c>
      <c r="D222" s="38" t="e">
        <f>IFERROR(INDEX(MasterRoster!$C$5:$G$1001,MATCH(VALUE(B222),MasterRoster!$F$5:$F$1001,0),2),INDEX(MasterRoster!$C$5:$G$1001,MATCH(B222,MasterRoster!$F$5:$F$1001,0),2))</f>
        <v>#N/A</v>
      </c>
      <c r="E222" s="38" t="e">
        <f>IFERROR(INDEX(MasterRoster!$C$5:$G$1001,MATCH(VALUE(B222),MasterRoster!$F$5:$F$1001,0),3),INDEX(MasterRoster!$C$5:$G$1001,MATCH(B222,MasterRoster!$F$5:$F$1001,0),3))</f>
        <v>#N/A</v>
      </c>
      <c r="F222" s="38" t="e">
        <f>IFERROR(INDEX(MasterRoster!$C$5:$G$1001,MATCH(VALUE(B222),MasterRoster!$F$5:$F$1001,0),5),INDEX(MasterRoster!$C$5:$G$1001,MATCH(B222,MasterRoster!$F$5:$F$1001,0),5))</f>
        <v>#N/A</v>
      </c>
      <c r="G222" s="38" t="e">
        <f t="shared" si="3"/>
        <v>#N/A</v>
      </c>
    </row>
    <row r="223" spans="3:7">
      <c r="C223" s="38" t="e">
        <f>IFERROR(INDEX(MasterRoster!$C$5:$G$1001,MATCH(VALUE(B223),MasterRoster!$F$5:$F$1001,0),1),INDEX(MasterRoster!$C$5:$G$1001,MATCH(B223,MasterRoster!$F$5:$F$1001,0),1))</f>
        <v>#N/A</v>
      </c>
      <c r="D223" s="38" t="e">
        <f>IFERROR(INDEX(MasterRoster!$C$5:$G$1001,MATCH(VALUE(B223),MasterRoster!$F$5:$F$1001,0),2),INDEX(MasterRoster!$C$5:$G$1001,MATCH(B223,MasterRoster!$F$5:$F$1001,0),2))</f>
        <v>#N/A</v>
      </c>
      <c r="E223" s="38" t="e">
        <f>IFERROR(INDEX(MasterRoster!$C$5:$G$1001,MATCH(VALUE(B223),MasterRoster!$F$5:$F$1001,0),3),INDEX(MasterRoster!$C$5:$G$1001,MATCH(B223,MasterRoster!$F$5:$F$1001,0),3))</f>
        <v>#N/A</v>
      </c>
      <c r="F223" s="38" t="e">
        <f>IFERROR(INDEX(MasterRoster!$C$5:$G$1001,MATCH(VALUE(B223),MasterRoster!$F$5:$F$1001,0),5),INDEX(MasterRoster!$C$5:$G$1001,MATCH(B223,MasterRoster!$F$5:$F$1001,0),5))</f>
        <v>#N/A</v>
      </c>
      <c r="G223" s="38" t="e">
        <f t="shared" si="3"/>
        <v>#N/A</v>
      </c>
    </row>
    <row r="224" spans="3:7">
      <c r="C224" s="38" t="e">
        <f>IFERROR(INDEX(MasterRoster!$C$5:$G$1001,MATCH(VALUE(B224),MasterRoster!$F$5:$F$1001,0),1),INDEX(MasterRoster!$C$5:$G$1001,MATCH(B224,MasterRoster!$F$5:$F$1001,0),1))</f>
        <v>#N/A</v>
      </c>
      <c r="D224" s="38" t="e">
        <f>IFERROR(INDEX(MasterRoster!$C$5:$G$1001,MATCH(VALUE(B224),MasterRoster!$F$5:$F$1001,0),2),INDEX(MasterRoster!$C$5:$G$1001,MATCH(B224,MasterRoster!$F$5:$F$1001,0),2))</f>
        <v>#N/A</v>
      </c>
      <c r="E224" s="38" t="e">
        <f>IFERROR(INDEX(MasterRoster!$C$5:$G$1001,MATCH(VALUE(B224),MasterRoster!$F$5:$F$1001,0),3),INDEX(MasterRoster!$C$5:$G$1001,MATCH(B224,MasterRoster!$F$5:$F$1001,0),3))</f>
        <v>#N/A</v>
      </c>
      <c r="F224" s="38" t="e">
        <f>IFERROR(INDEX(MasterRoster!$C$5:$G$1001,MATCH(VALUE(B224),MasterRoster!$F$5:$F$1001,0),5),INDEX(MasterRoster!$C$5:$G$1001,MATCH(B224,MasterRoster!$F$5:$F$1001,0),5))</f>
        <v>#N/A</v>
      </c>
      <c r="G224" s="38" t="e">
        <f t="shared" si="3"/>
        <v>#N/A</v>
      </c>
    </row>
    <row r="225" spans="3:7">
      <c r="C225" s="38" t="e">
        <f>IFERROR(INDEX(MasterRoster!$C$5:$G$1001,MATCH(VALUE(B225),MasterRoster!$F$5:$F$1001,0),1),INDEX(MasterRoster!$C$5:$G$1001,MATCH(B225,MasterRoster!$F$5:$F$1001,0),1))</f>
        <v>#N/A</v>
      </c>
      <c r="D225" s="38" t="e">
        <f>IFERROR(INDEX(MasterRoster!$C$5:$G$1001,MATCH(VALUE(B225),MasterRoster!$F$5:$F$1001,0),2),INDEX(MasterRoster!$C$5:$G$1001,MATCH(B225,MasterRoster!$F$5:$F$1001,0),2))</f>
        <v>#N/A</v>
      </c>
      <c r="E225" s="38" t="e">
        <f>IFERROR(INDEX(MasterRoster!$C$5:$G$1001,MATCH(VALUE(B225),MasterRoster!$F$5:$F$1001,0),3),INDEX(MasterRoster!$C$5:$G$1001,MATCH(B225,MasterRoster!$F$5:$F$1001,0),3))</f>
        <v>#N/A</v>
      </c>
      <c r="F225" s="38" t="e">
        <f>IFERROR(INDEX(MasterRoster!$C$5:$G$1001,MATCH(VALUE(B225),MasterRoster!$F$5:$F$1001,0),5),INDEX(MasterRoster!$C$5:$G$1001,MATCH(B225,MasterRoster!$F$5:$F$1001,0),5))</f>
        <v>#N/A</v>
      </c>
      <c r="G225" s="38" t="e">
        <f t="shared" si="3"/>
        <v>#N/A</v>
      </c>
    </row>
    <row r="226" spans="3:7">
      <c r="C226" s="38" t="e">
        <f>IFERROR(INDEX(MasterRoster!$C$5:$G$1001,MATCH(VALUE(B226),MasterRoster!$F$5:$F$1001,0),1),INDEX(MasterRoster!$C$5:$G$1001,MATCH(B226,MasterRoster!$F$5:$F$1001,0),1))</f>
        <v>#N/A</v>
      </c>
      <c r="D226" s="38" t="e">
        <f>IFERROR(INDEX(MasterRoster!$C$5:$G$1001,MATCH(VALUE(B226),MasterRoster!$F$5:$F$1001,0),2),INDEX(MasterRoster!$C$5:$G$1001,MATCH(B226,MasterRoster!$F$5:$F$1001,0),2))</f>
        <v>#N/A</v>
      </c>
      <c r="E226" s="38" t="e">
        <f>IFERROR(INDEX(MasterRoster!$C$5:$G$1001,MATCH(VALUE(B226),MasterRoster!$F$5:$F$1001,0),3),INDEX(MasterRoster!$C$5:$G$1001,MATCH(B226,MasterRoster!$F$5:$F$1001,0),3))</f>
        <v>#N/A</v>
      </c>
      <c r="F226" s="38" t="e">
        <f>IFERROR(INDEX(MasterRoster!$C$5:$G$1001,MATCH(VALUE(B226),MasterRoster!$F$5:$F$1001,0),5),INDEX(MasterRoster!$C$5:$G$1001,MATCH(B226,MasterRoster!$F$5:$F$1001,0),5))</f>
        <v>#N/A</v>
      </c>
      <c r="G226" s="38" t="e">
        <f t="shared" si="3"/>
        <v>#N/A</v>
      </c>
    </row>
    <row r="227" spans="3:7">
      <c r="C227" s="38" t="e">
        <f>IFERROR(INDEX(MasterRoster!$C$5:$G$1001,MATCH(VALUE(B227),MasterRoster!$F$5:$F$1001,0),1),INDEX(MasterRoster!$C$5:$G$1001,MATCH(B227,MasterRoster!$F$5:$F$1001,0),1))</f>
        <v>#N/A</v>
      </c>
      <c r="D227" s="38" t="e">
        <f>IFERROR(INDEX(MasterRoster!$C$5:$G$1001,MATCH(VALUE(B227),MasterRoster!$F$5:$F$1001,0),2),INDEX(MasterRoster!$C$5:$G$1001,MATCH(B227,MasterRoster!$F$5:$F$1001,0),2))</f>
        <v>#N/A</v>
      </c>
      <c r="E227" s="38" t="e">
        <f>IFERROR(INDEX(MasterRoster!$C$5:$G$1001,MATCH(VALUE(B227),MasterRoster!$F$5:$F$1001,0),3),INDEX(MasterRoster!$C$5:$G$1001,MATCH(B227,MasterRoster!$F$5:$F$1001,0),3))</f>
        <v>#N/A</v>
      </c>
      <c r="F227" s="38" t="e">
        <f>IFERROR(INDEX(MasterRoster!$C$5:$G$1001,MATCH(VALUE(B227),MasterRoster!$F$5:$F$1001,0),5),INDEX(MasterRoster!$C$5:$G$1001,MATCH(B227,MasterRoster!$F$5:$F$1001,0),5))</f>
        <v>#N/A</v>
      </c>
      <c r="G227" s="38" t="e">
        <f t="shared" si="3"/>
        <v>#N/A</v>
      </c>
    </row>
    <row r="228" spans="3:7">
      <c r="C228" s="38" t="e">
        <f>IFERROR(INDEX(MasterRoster!$C$5:$G$1001,MATCH(VALUE(B228),MasterRoster!$F$5:$F$1001,0),1),INDEX(MasterRoster!$C$5:$G$1001,MATCH(B228,MasterRoster!$F$5:$F$1001,0),1))</f>
        <v>#N/A</v>
      </c>
      <c r="D228" s="38" t="e">
        <f>IFERROR(INDEX(MasterRoster!$C$5:$G$1001,MATCH(VALUE(B228),MasterRoster!$F$5:$F$1001,0),2),INDEX(MasterRoster!$C$5:$G$1001,MATCH(B228,MasterRoster!$F$5:$F$1001,0),2))</f>
        <v>#N/A</v>
      </c>
      <c r="E228" s="38" t="e">
        <f>IFERROR(INDEX(MasterRoster!$C$5:$G$1001,MATCH(VALUE(B228),MasterRoster!$F$5:$F$1001,0),3),INDEX(MasterRoster!$C$5:$G$1001,MATCH(B228,MasterRoster!$F$5:$F$1001,0),3))</f>
        <v>#N/A</v>
      </c>
      <c r="F228" s="38" t="e">
        <f>IFERROR(INDEX(MasterRoster!$C$5:$G$1001,MATCH(VALUE(B228),MasterRoster!$F$5:$F$1001,0),5),INDEX(MasterRoster!$C$5:$G$1001,MATCH(B228,MasterRoster!$F$5:$F$1001,0),5))</f>
        <v>#N/A</v>
      </c>
      <c r="G228" s="38" t="e">
        <f t="shared" si="3"/>
        <v>#N/A</v>
      </c>
    </row>
    <row r="229" spans="3:7">
      <c r="C229" s="38" t="e">
        <f>IFERROR(INDEX(MasterRoster!$C$5:$G$1001,MATCH(VALUE(B229),MasterRoster!$F$5:$F$1001,0),1),INDEX(MasterRoster!$C$5:$G$1001,MATCH(B229,MasterRoster!$F$5:$F$1001,0),1))</f>
        <v>#N/A</v>
      </c>
      <c r="D229" s="38" t="e">
        <f>IFERROR(INDEX(MasterRoster!$C$5:$G$1001,MATCH(VALUE(B229),MasterRoster!$F$5:$F$1001,0),2),INDEX(MasterRoster!$C$5:$G$1001,MATCH(B229,MasterRoster!$F$5:$F$1001,0),2))</f>
        <v>#N/A</v>
      </c>
      <c r="E229" s="38" t="e">
        <f>IFERROR(INDEX(MasterRoster!$C$5:$G$1001,MATCH(VALUE(B229),MasterRoster!$F$5:$F$1001,0),3),INDEX(MasterRoster!$C$5:$G$1001,MATCH(B229,MasterRoster!$F$5:$F$1001,0),3))</f>
        <v>#N/A</v>
      </c>
      <c r="F229" s="38" t="e">
        <f>IFERROR(INDEX(MasterRoster!$C$5:$G$1001,MATCH(VALUE(B229),MasterRoster!$F$5:$F$1001,0),5),INDEX(MasterRoster!$C$5:$G$1001,MATCH(B229,MasterRoster!$F$5:$F$1001,0),5))</f>
        <v>#N/A</v>
      </c>
      <c r="G229" s="38" t="e">
        <f t="shared" si="3"/>
        <v>#N/A</v>
      </c>
    </row>
    <row r="230" spans="3:7">
      <c r="C230" s="38" t="e">
        <f>IFERROR(INDEX(MasterRoster!$C$5:$G$1001,MATCH(VALUE(B230),MasterRoster!$F$5:$F$1001,0),1),INDEX(MasterRoster!$C$5:$G$1001,MATCH(B230,MasterRoster!$F$5:$F$1001,0),1))</f>
        <v>#N/A</v>
      </c>
      <c r="D230" s="38" t="e">
        <f>IFERROR(INDEX(MasterRoster!$C$5:$G$1001,MATCH(VALUE(B230),MasterRoster!$F$5:$F$1001,0),2),INDEX(MasterRoster!$C$5:$G$1001,MATCH(B230,MasterRoster!$F$5:$F$1001,0),2))</f>
        <v>#N/A</v>
      </c>
      <c r="E230" s="38" t="e">
        <f>IFERROR(INDEX(MasterRoster!$C$5:$G$1001,MATCH(VALUE(B230),MasterRoster!$F$5:$F$1001,0),3),INDEX(MasterRoster!$C$5:$G$1001,MATCH(B230,MasterRoster!$F$5:$F$1001,0),3))</f>
        <v>#N/A</v>
      </c>
      <c r="F230" s="38" t="e">
        <f>IFERROR(INDEX(MasterRoster!$C$5:$G$1001,MATCH(VALUE(B230),MasterRoster!$F$5:$F$1001,0),5),INDEX(MasterRoster!$C$5:$G$1001,MATCH(B230,MasterRoster!$F$5:$F$1001,0),5))</f>
        <v>#N/A</v>
      </c>
      <c r="G230" s="38" t="e">
        <f t="shared" si="3"/>
        <v>#N/A</v>
      </c>
    </row>
    <row r="231" spans="3:7">
      <c r="C231" s="38" t="e">
        <f>IFERROR(INDEX(MasterRoster!$C$5:$G$1001,MATCH(VALUE(B231),MasterRoster!$F$5:$F$1001,0),1),INDEX(MasterRoster!$C$5:$G$1001,MATCH(B231,MasterRoster!$F$5:$F$1001,0),1))</f>
        <v>#N/A</v>
      </c>
      <c r="D231" s="38" t="e">
        <f>IFERROR(INDEX(MasterRoster!$C$5:$G$1001,MATCH(VALUE(B231),MasterRoster!$F$5:$F$1001,0),2),INDEX(MasterRoster!$C$5:$G$1001,MATCH(B231,MasterRoster!$F$5:$F$1001,0),2))</f>
        <v>#N/A</v>
      </c>
      <c r="E231" s="38" t="e">
        <f>IFERROR(INDEX(MasterRoster!$C$5:$G$1001,MATCH(VALUE(B231),MasterRoster!$F$5:$F$1001,0),3),INDEX(MasterRoster!$C$5:$G$1001,MATCH(B231,MasterRoster!$F$5:$F$1001,0),3))</f>
        <v>#N/A</v>
      </c>
      <c r="F231" s="38" t="e">
        <f>IFERROR(INDEX(MasterRoster!$C$5:$G$1001,MATCH(VALUE(B231),MasterRoster!$F$5:$F$1001,0),5),INDEX(MasterRoster!$C$5:$G$1001,MATCH(B231,MasterRoster!$F$5:$F$1001,0),5))</f>
        <v>#N/A</v>
      </c>
      <c r="G231" s="38" t="e">
        <f t="shared" si="3"/>
        <v>#N/A</v>
      </c>
    </row>
    <row r="232" spans="3:7">
      <c r="C232" s="38" t="e">
        <f>IFERROR(INDEX(MasterRoster!$C$5:$G$1001,MATCH(VALUE(B232),MasterRoster!$F$5:$F$1001,0),1),INDEX(MasterRoster!$C$5:$G$1001,MATCH(B232,MasterRoster!$F$5:$F$1001,0),1))</f>
        <v>#N/A</v>
      </c>
      <c r="D232" s="38" t="e">
        <f>IFERROR(INDEX(MasterRoster!$C$5:$G$1001,MATCH(VALUE(B232),MasterRoster!$F$5:$F$1001,0),2),INDEX(MasterRoster!$C$5:$G$1001,MATCH(B232,MasterRoster!$F$5:$F$1001,0),2))</f>
        <v>#N/A</v>
      </c>
      <c r="E232" s="38" t="e">
        <f>IFERROR(INDEX(MasterRoster!$C$5:$G$1001,MATCH(VALUE(B232),MasterRoster!$F$5:$F$1001,0),3),INDEX(MasterRoster!$C$5:$G$1001,MATCH(B232,MasterRoster!$F$5:$F$1001,0),3))</f>
        <v>#N/A</v>
      </c>
      <c r="F232" s="38" t="e">
        <f>IFERROR(INDEX(MasterRoster!$C$5:$G$1001,MATCH(VALUE(B232),MasterRoster!$F$5:$F$1001,0),5),INDEX(MasterRoster!$C$5:$G$1001,MATCH(B232,MasterRoster!$F$5:$F$1001,0),5))</f>
        <v>#N/A</v>
      </c>
      <c r="G232" s="38" t="e">
        <f t="shared" si="3"/>
        <v>#N/A</v>
      </c>
    </row>
    <row r="233" spans="3:7">
      <c r="C233" s="38" t="e">
        <f>IFERROR(INDEX(MasterRoster!$C$5:$G$1001,MATCH(VALUE(B233),MasterRoster!$F$5:$F$1001,0),1),INDEX(MasterRoster!$C$5:$G$1001,MATCH(B233,MasterRoster!$F$5:$F$1001,0),1))</f>
        <v>#N/A</v>
      </c>
      <c r="D233" s="38" t="e">
        <f>IFERROR(INDEX(MasterRoster!$C$5:$G$1001,MATCH(VALUE(B233),MasterRoster!$F$5:$F$1001,0),2),INDEX(MasterRoster!$C$5:$G$1001,MATCH(B233,MasterRoster!$F$5:$F$1001,0),2))</f>
        <v>#N/A</v>
      </c>
      <c r="E233" s="38" t="e">
        <f>IFERROR(INDEX(MasterRoster!$C$5:$G$1001,MATCH(VALUE(B233),MasterRoster!$F$5:$F$1001,0),3),INDEX(MasterRoster!$C$5:$G$1001,MATCH(B233,MasterRoster!$F$5:$F$1001,0),3))</f>
        <v>#N/A</v>
      </c>
      <c r="F233" s="38" t="e">
        <f>IFERROR(INDEX(MasterRoster!$C$5:$G$1001,MATCH(VALUE(B233),MasterRoster!$F$5:$F$1001,0),5),INDEX(MasterRoster!$C$5:$G$1001,MATCH(B233,MasterRoster!$F$5:$F$1001,0),5))</f>
        <v>#N/A</v>
      </c>
      <c r="G233" s="38" t="e">
        <f t="shared" si="3"/>
        <v>#N/A</v>
      </c>
    </row>
    <row r="234" spans="3:7">
      <c r="C234" s="38" t="e">
        <f>IFERROR(INDEX(MasterRoster!$C$5:$G$1001,MATCH(VALUE(B234),MasterRoster!$F$5:$F$1001,0),1),INDEX(MasterRoster!$C$5:$G$1001,MATCH(B234,MasterRoster!$F$5:$F$1001,0),1))</f>
        <v>#N/A</v>
      </c>
      <c r="D234" s="38" t="e">
        <f>IFERROR(INDEX(MasterRoster!$C$5:$G$1001,MATCH(VALUE(B234),MasterRoster!$F$5:$F$1001,0),2),INDEX(MasterRoster!$C$5:$G$1001,MATCH(B234,MasterRoster!$F$5:$F$1001,0),2))</f>
        <v>#N/A</v>
      </c>
      <c r="E234" s="38" t="e">
        <f>IFERROR(INDEX(MasterRoster!$C$5:$G$1001,MATCH(VALUE(B234),MasterRoster!$F$5:$F$1001,0),3),INDEX(MasterRoster!$C$5:$G$1001,MATCH(B234,MasterRoster!$F$5:$F$1001,0),3))</f>
        <v>#N/A</v>
      </c>
      <c r="F234" s="38" t="e">
        <f>IFERROR(INDEX(MasterRoster!$C$5:$G$1001,MATCH(VALUE(B234),MasterRoster!$F$5:$F$1001,0),5),INDEX(MasterRoster!$C$5:$G$1001,MATCH(B234,MasterRoster!$F$5:$F$1001,0),5))</f>
        <v>#N/A</v>
      </c>
      <c r="G234" s="38" t="e">
        <f t="shared" si="3"/>
        <v>#N/A</v>
      </c>
    </row>
    <row r="235" spans="3:7">
      <c r="C235" s="38" t="e">
        <f>IFERROR(INDEX(MasterRoster!$C$5:$G$1001,MATCH(VALUE(B235),MasterRoster!$F$5:$F$1001,0),1),INDEX(MasterRoster!$C$5:$G$1001,MATCH(B235,MasterRoster!$F$5:$F$1001,0),1))</f>
        <v>#N/A</v>
      </c>
      <c r="D235" s="38" t="e">
        <f>IFERROR(INDEX(MasterRoster!$C$5:$G$1001,MATCH(VALUE(B235),MasterRoster!$F$5:$F$1001,0),2),INDEX(MasterRoster!$C$5:$G$1001,MATCH(B235,MasterRoster!$F$5:$F$1001,0),2))</f>
        <v>#N/A</v>
      </c>
      <c r="E235" s="38" t="e">
        <f>IFERROR(INDEX(MasterRoster!$C$5:$G$1001,MATCH(VALUE(B235),MasterRoster!$F$5:$F$1001,0),3),INDEX(MasterRoster!$C$5:$G$1001,MATCH(B235,MasterRoster!$F$5:$F$1001,0),3))</f>
        <v>#N/A</v>
      </c>
      <c r="F235" s="38" t="e">
        <f>IFERROR(INDEX(MasterRoster!$C$5:$G$1001,MATCH(VALUE(B235),MasterRoster!$F$5:$F$1001,0),5),INDEX(MasterRoster!$C$5:$G$1001,MATCH(B235,MasterRoster!$F$5:$F$1001,0),5))</f>
        <v>#N/A</v>
      </c>
      <c r="G235" s="38" t="e">
        <f t="shared" si="3"/>
        <v>#N/A</v>
      </c>
    </row>
    <row r="236" spans="3:7">
      <c r="C236" s="38" t="e">
        <f>IFERROR(INDEX(MasterRoster!$C$5:$G$1001,MATCH(VALUE(B236),MasterRoster!$F$5:$F$1001,0),1),INDEX(MasterRoster!$C$5:$G$1001,MATCH(B236,MasterRoster!$F$5:$F$1001,0),1))</f>
        <v>#N/A</v>
      </c>
      <c r="D236" s="38" t="e">
        <f>IFERROR(INDEX(MasterRoster!$C$5:$G$1001,MATCH(VALUE(B236),MasterRoster!$F$5:$F$1001,0),2),INDEX(MasterRoster!$C$5:$G$1001,MATCH(B236,MasterRoster!$F$5:$F$1001,0),2))</f>
        <v>#N/A</v>
      </c>
      <c r="E236" s="38" t="e">
        <f>IFERROR(INDEX(MasterRoster!$C$5:$G$1001,MATCH(VALUE(B236),MasterRoster!$F$5:$F$1001,0),3),INDEX(MasterRoster!$C$5:$G$1001,MATCH(B236,MasterRoster!$F$5:$F$1001,0),3))</f>
        <v>#N/A</v>
      </c>
      <c r="F236" s="38" t="e">
        <f>IFERROR(INDEX(MasterRoster!$C$5:$G$1001,MATCH(VALUE(B236),MasterRoster!$F$5:$F$1001,0),5),INDEX(MasterRoster!$C$5:$G$1001,MATCH(B236,MasterRoster!$F$5:$F$1001,0),5))</f>
        <v>#N/A</v>
      </c>
      <c r="G236" s="38" t="e">
        <f t="shared" si="3"/>
        <v>#N/A</v>
      </c>
    </row>
    <row r="237" spans="3:7">
      <c r="C237" s="38" t="e">
        <f>IFERROR(INDEX(MasterRoster!$C$5:$G$1001,MATCH(VALUE(B237),MasterRoster!$F$5:$F$1001,0),1),INDEX(MasterRoster!$C$5:$G$1001,MATCH(B237,MasterRoster!$F$5:$F$1001,0),1))</f>
        <v>#N/A</v>
      </c>
      <c r="D237" s="38" t="e">
        <f>IFERROR(INDEX(MasterRoster!$C$5:$G$1001,MATCH(VALUE(B237),MasterRoster!$F$5:$F$1001,0),2),INDEX(MasterRoster!$C$5:$G$1001,MATCH(B237,MasterRoster!$F$5:$F$1001,0),2))</f>
        <v>#N/A</v>
      </c>
      <c r="E237" s="38" t="e">
        <f>IFERROR(INDEX(MasterRoster!$C$5:$G$1001,MATCH(VALUE(B237),MasterRoster!$F$5:$F$1001,0),3),INDEX(MasterRoster!$C$5:$G$1001,MATCH(B237,MasterRoster!$F$5:$F$1001,0),3))</f>
        <v>#N/A</v>
      </c>
      <c r="F237" s="38" t="e">
        <f>IFERROR(INDEX(MasterRoster!$C$5:$G$1001,MATCH(VALUE(B237),MasterRoster!$F$5:$F$1001,0),5),INDEX(MasterRoster!$C$5:$G$1001,MATCH(B237,MasterRoster!$F$5:$F$1001,0),5))</f>
        <v>#N/A</v>
      </c>
      <c r="G237" s="38" t="e">
        <f t="shared" si="3"/>
        <v>#N/A</v>
      </c>
    </row>
    <row r="238" spans="3:7">
      <c r="C238" s="38" t="e">
        <f>IFERROR(INDEX(MasterRoster!$C$5:$G$1001,MATCH(VALUE(B238),MasterRoster!$F$5:$F$1001,0),1),INDEX(MasterRoster!$C$5:$G$1001,MATCH(B238,MasterRoster!$F$5:$F$1001,0),1))</f>
        <v>#N/A</v>
      </c>
      <c r="D238" s="38" t="e">
        <f>IFERROR(INDEX(MasterRoster!$C$5:$G$1001,MATCH(VALUE(B238),MasterRoster!$F$5:$F$1001,0),2),INDEX(MasterRoster!$C$5:$G$1001,MATCH(B238,MasterRoster!$F$5:$F$1001,0),2))</f>
        <v>#N/A</v>
      </c>
      <c r="E238" s="38" t="e">
        <f>IFERROR(INDEX(MasterRoster!$C$5:$G$1001,MATCH(VALUE(B238),MasterRoster!$F$5:$F$1001,0),3),INDEX(MasterRoster!$C$5:$G$1001,MATCH(B238,MasterRoster!$F$5:$F$1001,0),3))</f>
        <v>#N/A</v>
      </c>
      <c r="F238" s="38" t="e">
        <f>IFERROR(INDEX(MasterRoster!$C$5:$G$1001,MATCH(VALUE(B238),MasterRoster!$F$5:$F$1001,0),5),INDEX(MasterRoster!$C$5:$G$1001,MATCH(B238,MasterRoster!$F$5:$F$1001,0),5))</f>
        <v>#N/A</v>
      </c>
      <c r="G238" s="38" t="e">
        <f t="shared" si="3"/>
        <v>#N/A</v>
      </c>
    </row>
    <row r="239" spans="3:7">
      <c r="C239" s="38" t="e">
        <f>IFERROR(INDEX(MasterRoster!$C$5:$G$1001,MATCH(VALUE(B239),MasterRoster!$F$5:$F$1001,0),1),INDEX(MasterRoster!$C$5:$G$1001,MATCH(B239,MasterRoster!$F$5:$F$1001,0),1))</f>
        <v>#N/A</v>
      </c>
      <c r="D239" s="38" t="e">
        <f>IFERROR(INDEX(MasterRoster!$C$5:$G$1001,MATCH(VALUE(B239),MasterRoster!$F$5:$F$1001,0),2),INDEX(MasterRoster!$C$5:$G$1001,MATCH(B239,MasterRoster!$F$5:$F$1001,0),2))</f>
        <v>#N/A</v>
      </c>
      <c r="E239" s="38" t="e">
        <f>IFERROR(INDEX(MasterRoster!$C$5:$G$1001,MATCH(VALUE(B239),MasterRoster!$F$5:$F$1001,0),3),INDEX(MasterRoster!$C$5:$G$1001,MATCH(B239,MasterRoster!$F$5:$F$1001,0),3))</f>
        <v>#N/A</v>
      </c>
      <c r="F239" s="38" t="e">
        <f>IFERROR(INDEX(MasterRoster!$C$5:$G$1001,MATCH(VALUE(B239),MasterRoster!$F$5:$F$1001,0),5),INDEX(MasterRoster!$C$5:$G$1001,MATCH(B239,MasterRoster!$F$5:$F$1001,0),5))</f>
        <v>#N/A</v>
      </c>
      <c r="G239" s="38" t="e">
        <f t="shared" si="3"/>
        <v>#N/A</v>
      </c>
    </row>
    <row r="240" spans="3:7">
      <c r="C240" s="38" t="e">
        <f>IFERROR(INDEX(MasterRoster!$C$5:$G$1001,MATCH(VALUE(B240),MasterRoster!$F$5:$F$1001,0),1),INDEX(MasterRoster!$C$5:$G$1001,MATCH(B240,MasterRoster!$F$5:$F$1001,0),1))</f>
        <v>#N/A</v>
      </c>
      <c r="D240" s="38" t="e">
        <f>IFERROR(INDEX(MasterRoster!$C$5:$G$1001,MATCH(VALUE(B240),MasterRoster!$F$5:$F$1001,0),2),INDEX(MasterRoster!$C$5:$G$1001,MATCH(B240,MasterRoster!$F$5:$F$1001,0),2))</f>
        <v>#N/A</v>
      </c>
      <c r="E240" s="38" t="e">
        <f>IFERROR(INDEX(MasterRoster!$C$5:$G$1001,MATCH(VALUE(B240),MasterRoster!$F$5:$F$1001,0),3),INDEX(MasterRoster!$C$5:$G$1001,MATCH(B240,MasterRoster!$F$5:$F$1001,0),3))</f>
        <v>#N/A</v>
      </c>
      <c r="F240" s="38" t="e">
        <f>IFERROR(INDEX(MasterRoster!$C$5:$G$1001,MATCH(VALUE(B240),MasterRoster!$F$5:$F$1001,0),5),INDEX(MasterRoster!$C$5:$G$1001,MATCH(B240,MasterRoster!$F$5:$F$1001,0),5))</f>
        <v>#N/A</v>
      </c>
      <c r="G240" s="38" t="e">
        <f t="shared" si="3"/>
        <v>#N/A</v>
      </c>
    </row>
    <row r="241" spans="3:7">
      <c r="C241" s="38" t="e">
        <f>IFERROR(INDEX(MasterRoster!$C$5:$G$1001,MATCH(VALUE(B241),MasterRoster!$F$5:$F$1001,0),1),INDEX(MasterRoster!$C$5:$G$1001,MATCH(B241,MasterRoster!$F$5:$F$1001,0),1))</f>
        <v>#N/A</v>
      </c>
      <c r="D241" s="38" t="e">
        <f>IFERROR(INDEX(MasterRoster!$C$5:$G$1001,MATCH(VALUE(B241),MasterRoster!$F$5:$F$1001,0),2),INDEX(MasterRoster!$C$5:$G$1001,MATCH(B241,MasterRoster!$F$5:$F$1001,0),2))</f>
        <v>#N/A</v>
      </c>
      <c r="E241" s="38" t="e">
        <f>IFERROR(INDEX(MasterRoster!$C$5:$G$1001,MATCH(VALUE(B241),MasterRoster!$F$5:$F$1001,0),3),INDEX(MasterRoster!$C$5:$G$1001,MATCH(B241,MasterRoster!$F$5:$F$1001,0),3))</f>
        <v>#N/A</v>
      </c>
      <c r="F241" s="38" t="e">
        <f>IFERROR(INDEX(MasterRoster!$C$5:$G$1001,MATCH(VALUE(B241),MasterRoster!$F$5:$F$1001,0),5),INDEX(MasterRoster!$C$5:$G$1001,MATCH(B241,MasterRoster!$F$5:$F$1001,0),5))</f>
        <v>#N/A</v>
      </c>
      <c r="G241" s="38" t="e">
        <f t="shared" si="3"/>
        <v>#N/A</v>
      </c>
    </row>
    <row r="242" spans="3:7">
      <c r="C242" s="38" t="e">
        <f>IFERROR(INDEX(MasterRoster!$C$5:$G$1001,MATCH(VALUE(B242),MasterRoster!$F$5:$F$1001,0),1),INDEX(MasterRoster!$C$5:$G$1001,MATCH(B242,MasterRoster!$F$5:$F$1001,0),1))</f>
        <v>#N/A</v>
      </c>
      <c r="D242" s="38" t="e">
        <f>IFERROR(INDEX(MasterRoster!$C$5:$G$1001,MATCH(VALUE(B242),MasterRoster!$F$5:$F$1001,0),2),INDEX(MasterRoster!$C$5:$G$1001,MATCH(B242,MasterRoster!$F$5:$F$1001,0),2))</f>
        <v>#N/A</v>
      </c>
      <c r="E242" s="38" t="e">
        <f>IFERROR(INDEX(MasterRoster!$C$5:$G$1001,MATCH(VALUE(B242),MasterRoster!$F$5:$F$1001,0),3),INDEX(MasterRoster!$C$5:$G$1001,MATCH(B242,MasterRoster!$F$5:$F$1001,0),3))</f>
        <v>#N/A</v>
      </c>
      <c r="F242" s="38" t="e">
        <f>IFERROR(INDEX(MasterRoster!$C$5:$G$1001,MATCH(VALUE(B242),MasterRoster!$F$5:$F$1001,0),5),INDEX(MasterRoster!$C$5:$G$1001,MATCH(B242,MasterRoster!$F$5:$F$1001,0),5))</f>
        <v>#N/A</v>
      </c>
      <c r="G242" s="38" t="e">
        <f t="shared" si="3"/>
        <v>#N/A</v>
      </c>
    </row>
    <row r="243" spans="3:7">
      <c r="C243" s="38" t="e">
        <f>IFERROR(INDEX(MasterRoster!$C$5:$G$1001,MATCH(VALUE(B243),MasterRoster!$F$5:$F$1001,0),1),INDEX(MasterRoster!$C$5:$G$1001,MATCH(B243,MasterRoster!$F$5:$F$1001,0),1))</f>
        <v>#N/A</v>
      </c>
      <c r="D243" s="38" t="e">
        <f>IFERROR(INDEX(MasterRoster!$C$5:$G$1001,MATCH(VALUE(B243),MasterRoster!$F$5:$F$1001,0),2),INDEX(MasterRoster!$C$5:$G$1001,MATCH(B243,MasterRoster!$F$5:$F$1001,0),2))</f>
        <v>#N/A</v>
      </c>
      <c r="E243" s="38" t="e">
        <f>IFERROR(INDEX(MasterRoster!$C$5:$G$1001,MATCH(VALUE(B243),MasterRoster!$F$5:$F$1001,0),3),INDEX(MasterRoster!$C$5:$G$1001,MATCH(B243,MasterRoster!$F$5:$F$1001,0),3))</f>
        <v>#N/A</v>
      </c>
      <c r="F243" s="38" t="e">
        <f>IFERROR(INDEX(MasterRoster!$C$5:$G$1001,MATCH(VALUE(B243),MasterRoster!$F$5:$F$1001,0),5),INDEX(MasterRoster!$C$5:$G$1001,MATCH(B243,MasterRoster!$F$5:$F$1001,0),5))</f>
        <v>#N/A</v>
      </c>
      <c r="G243" s="38" t="e">
        <f t="shared" si="3"/>
        <v>#N/A</v>
      </c>
    </row>
    <row r="244" spans="3:7">
      <c r="C244" s="38" t="e">
        <f>IFERROR(INDEX(MasterRoster!$C$5:$G$1001,MATCH(VALUE(B244),MasterRoster!$F$5:$F$1001,0),1),INDEX(MasterRoster!$C$5:$G$1001,MATCH(B244,MasterRoster!$F$5:$F$1001,0),1))</f>
        <v>#N/A</v>
      </c>
      <c r="D244" s="38" t="e">
        <f>IFERROR(INDEX(MasterRoster!$C$5:$G$1001,MATCH(VALUE(B244),MasterRoster!$F$5:$F$1001,0),2),INDEX(MasterRoster!$C$5:$G$1001,MATCH(B244,MasterRoster!$F$5:$F$1001,0),2))</f>
        <v>#N/A</v>
      </c>
      <c r="E244" s="38" t="e">
        <f>IFERROR(INDEX(MasterRoster!$C$5:$G$1001,MATCH(VALUE(B244),MasterRoster!$F$5:$F$1001,0),3),INDEX(MasterRoster!$C$5:$G$1001,MATCH(B244,MasterRoster!$F$5:$F$1001,0),3))</f>
        <v>#N/A</v>
      </c>
      <c r="F244" s="38" t="e">
        <f>IFERROR(INDEX(MasterRoster!$C$5:$G$1001,MATCH(VALUE(B244),MasterRoster!$F$5:$F$1001,0),5),INDEX(MasterRoster!$C$5:$G$1001,MATCH(B244,MasterRoster!$F$5:$F$1001,0),5))</f>
        <v>#N/A</v>
      </c>
      <c r="G244" s="38" t="e">
        <f t="shared" si="3"/>
        <v>#N/A</v>
      </c>
    </row>
    <row r="245" spans="3:7">
      <c r="C245" s="38" t="e">
        <f>IFERROR(INDEX(MasterRoster!$C$5:$G$1001,MATCH(VALUE(B245),MasterRoster!$F$5:$F$1001,0),1),INDEX(MasterRoster!$C$5:$G$1001,MATCH(B245,MasterRoster!$F$5:$F$1001,0),1))</f>
        <v>#N/A</v>
      </c>
      <c r="D245" s="38" t="e">
        <f>IFERROR(INDEX(MasterRoster!$C$5:$G$1001,MATCH(VALUE(B245),MasterRoster!$F$5:$F$1001,0),2),INDEX(MasterRoster!$C$5:$G$1001,MATCH(B245,MasterRoster!$F$5:$F$1001,0),2))</f>
        <v>#N/A</v>
      </c>
      <c r="E245" s="38" t="e">
        <f>IFERROR(INDEX(MasterRoster!$C$5:$G$1001,MATCH(VALUE(B245),MasterRoster!$F$5:$F$1001,0),3),INDEX(MasterRoster!$C$5:$G$1001,MATCH(B245,MasterRoster!$F$5:$F$1001,0),3))</f>
        <v>#N/A</v>
      </c>
      <c r="F245" s="38" t="e">
        <f>IFERROR(INDEX(MasterRoster!$C$5:$G$1001,MATCH(VALUE(B245),MasterRoster!$F$5:$F$1001,0),5),INDEX(MasterRoster!$C$5:$G$1001,MATCH(B245,MasterRoster!$F$5:$F$1001,0),5))</f>
        <v>#N/A</v>
      </c>
      <c r="G245" s="38" t="e">
        <f t="shared" si="3"/>
        <v>#N/A</v>
      </c>
    </row>
    <row r="246" spans="3:7">
      <c r="C246" s="38" t="e">
        <f>IFERROR(INDEX(MasterRoster!$C$5:$G$1001,MATCH(VALUE(B246),MasterRoster!$F$5:$F$1001,0),1),INDEX(MasterRoster!$C$5:$G$1001,MATCH(B246,MasterRoster!$F$5:$F$1001,0),1))</f>
        <v>#N/A</v>
      </c>
      <c r="D246" s="38" t="e">
        <f>IFERROR(INDEX(MasterRoster!$C$5:$G$1001,MATCH(VALUE(B246),MasterRoster!$F$5:$F$1001,0),2),INDEX(MasterRoster!$C$5:$G$1001,MATCH(B246,MasterRoster!$F$5:$F$1001,0),2))</f>
        <v>#N/A</v>
      </c>
      <c r="E246" s="38" t="e">
        <f>IFERROR(INDEX(MasterRoster!$C$5:$G$1001,MATCH(VALUE(B246),MasterRoster!$F$5:$F$1001,0),3),INDEX(MasterRoster!$C$5:$G$1001,MATCH(B246,MasterRoster!$F$5:$F$1001,0),3))</f>
        <v>#N/A</v>
      </c>
      <c r="F246" s="38" t="e">
        <f>IFERROR(INDEX(MasterRoster!$C$5:$G$1001,MATCH(VALUE(B246),MasterRoster!$F$5:$F$1001,0),5),INDEX(MasterRoster!$C$5:$G$1001,MATCH(B246,MasterRoster!$F$5:$F$1001,0),5))</f>
        <v>#N/A</v>
      </c>
      <c r="G246" s="38" t="e">
        <f t="shared" si="3"/>
        <v>#N/A</v>
      </c>
    </row>
    <row r="247" spans="3:7">
      <c r="C247" s="38" t="e">
        <f>IFERROR(INDEX(MasterRoster!$C$5:$G$1001,MATCH(VALUE(B247),MasterRoster!$F$5:$F$1001,0),1),INDEX(MasterRoster!$C$5:$G$1001,MATCH(B247,MasterRoster!$F$5:$F$1001,0),1))</f>
        <v>#N/A</v>
      </c>
      <c r="D247" s="38" t="e">
        <f>IFERROR(INDEX(MasterRoster!$C$5:$G$1001,MATCH(VALUE(B247),MasterRoster!$F$5:$F$1001,0),2),INDEX(MasterRoster!$C$5:$G$1001,MATCH(B247,MasterRoster!$F$5:$F$1001,0),2))</f>
        <v>#N/A</v>
      </c>
      <c r="E247" s="38" t="e">
        <f>IFERROR(INDEX(MasterRoster!$C$5:$G$1001,MATCH(VALUE(B247),MasterRoster!$F$5:$F$1001,0),3),INDEX(MasterRoster!$C$5:$G$1001,MATCH(B247,MasterRoster!$F$5:$F$1001,0),3))</f>
        <v>#N/A</v>
      </c>
      <c r="F247" s="38" t="e">
        <f>IFERROR(INDEX(MasterRoster!$C$5:$G$1001,MATCH(VALUE(B247),MasterRoster!$F$5:$F$1001,0),5),INDEX(MasterRoster!$C$5:$G$1001,MATCH(B247,MasterRoster!$F$5:$F$1001,0),5))</f>
        <v>#N/A</v>
      </c>
      <c r="G247" s="38" t="e">
        <f t="shared" si="3"/>
        <v>#N/A</v>
      </c>
    </row>
    <row r="248" spans="3:7">
      <c r="C248" s="38" t="e">
        <f>IFERROR(INDEX(MasterRoster!$C$5:$G$1001,MATCH(VALUE(B248),MasterRoster!$F$5:$F$1001,0),1),INDEX(MasterRoster!$C$5:$G$1001,MATCH(B248,MasterRoster!$F$5:$F$1001,0),1))</f>
        <v>#N/A</v>
      </c>
      <c r="D248" s="38" t="e">
        <f>IFERROR(INDEX(MasterRoster!$C$5:$G$1001,MATCH(VALUE(B248),MasterRoster!$F$5:$F$1001,0),2),INDEX(MasterRoster!$C$5:$G$1001,MATCH(B248,MasterRoster!$F$5:$F$1001,0),2))</f>
        <v>#N/A</v>
      </c>
      <c r="E248" s="38" t="e">
        <f>IFERROR(INDEX(MasterRoster!$C$5:$G$1001,MATCH(VALUE(B248),MasterRoster!$F$5:$F$1001,0),3),INDEX(MasterRoster!$C$5:$G$1001,MATCH(B248,MasterRoster!$F$5:$F$1001,0),3))</f>
        <v>#N/A</v>
      </c>
      <c r="F248" s="38" t="e">
        <f>IFERROR(INDEX(MasterRoster!$C$5:$G$1001,MATCH(VALUE(B248),MasterRoster!$F$5:$F$1001,0),5),INDEX(MasterRoster!$C$5:$G$1001,MATCH(B248,MasterRoster!$F$5:$F$1001,0),5))</f>
        <v>#N/A</v>
      </c>
      <c r="G248" s="38" t="e">
        <f t="shared" si="3"/>
        <v>#N/A</v>
      </c>
    </row>
    <row r="249" spans="3:7">
      <c r="C249" s="38" t="e">
        <f>IFERROR(INDEX(MasterRoster!$C$5:$G$1001,MATCH(VALUE(B249),MasterRoster!$F$5:$F$1001,0),1),INDEX(MasterRoster!$C$5:$G$1001,MATCH(B249,MasterRoster!$F$5:$F$1001,0),1))</f>
        <v>#N/A</v>
      </c>
      <c r="D249" s="38" t="e">
        <f>IFERROR(INDEX(MasterRoster!$C$5:$G$1001,MATCH(VALUE(B249),MasterRoster!$F$5:$F$1001,0),2),INDEX(MasterRoster!$C$5:$G$1001,MATCH(B249,MasterRoster!$F$5:$F$1001,0),2))</f>
        <v>#N/A</v>
      </c>
      <c r="E249" s="38" t="e">
        <f>IFERROR(INDEX(MasterRoster!$C$5:$G$1001,MATCH(VALUE(B249),MasterRoster!$F$5:$F$1001,0),3),INDEX(MasterRoster!$C$5:$G$1001,MATCH(B249,MasterRoster!$F$5:$F$1001,0),3))</f>
        <v>#N/A</v>
      </c>
      <c r="F249" s="38" t="e">
        <f>IFERROR(INDEX(MasterRoster!$C$5:$G$1001,MATCH(VALUE(B249),MasterRoster!$F$5:$F$1001,0),5),INDEX(MasterRoster!$C$5:$G$1001,MATCH(B249,MasterRoster!$F$5:$F$1001,0),5))</f>
        <v>#N/A</v>
      </c>
      <c r="G249" s="38" t="e">
        <f t="shared" si="3"/>
        <v>#N/A</v>
      </c>
    </row>
    <row r="250" spans="3:7">
      <c r="C250" s="38" t="e">
        <f>IFERROR(INDEX(MasterRoster!$C$5:$G$1001,MATCH(VALUE(B250),MasterRoster!$F$5:$F$1001,0),1),INDEX(MasterRoster!$C$5:$G$1001,MATCH(B250,MasterRoster!$F$5:$F$1001,0),1))</f>
        <v>#N/A</v>
      </c>
      <c r="D250" s="38" t="e">
        <f>IFERROR(INDEX(MasterRoster!$C$5:$G$1001,MATCH(VALUE(B250),MasterRoster!$F$5:$F$1001,0),2),INDEX(MasterRoster!$C$5:$G$1001,MATCH(B250,MasterRoster!$F$5:$F$1001,0),2))</f>
        <v>#N/A</v>
      </c>
      <c r="E250" s="38" t="e">
        <f>IFERROR(INDEX(MasterRoster!$C$5:$G$1001,MATCH(VALUE(B250),MasterRoster!$F$5:$F$1001,0),3),INDEX(MasterRoster!$C$5:$G$1001,MATCH(B250,MasterRoster!$F$5:$F$1001,0),3))</f>
        <v>#N/A</v>
      </c>
      <c r="F250" s="38" t="e">
        <f>IFERROR(INDEX(MasterRoster!$C$5:$G$1001,MATCH(VALUE(B250),MasterRoster!$F$5:$F$1001,0),5),INDEX(MasterRoster!$C$5:$G$1001,MATCH(B250,MasterRoster!$F$5:$F$1001,0),5))</f>
        <v>#N/A</v>
      </c>
      <c r="G250" s="38" t="e">
        <f t="shared" si="3"/>
        <v>#N/A</v>
      </c>
    </row>
    <row r="251" spans="3:7">
      <c r="C251" s="38" t="e">
        <f>IFERROR(INDEX(MasterRoster!$C$5:$G$1001,MATCH(VALUE(B251),MasterRoster!$F$5:$F$1001,0),1),INDEX(MasterRoster!$C$5:$G$1001,MATCH(B251,MasterRoster!$F$5:$F$1001,0),1))</f>
        <v>#N/A</v>
      </c>
      <c r="D251" s="38" t="e">
        <f>IFERROR(INDEX(MasterRoster!$C$5:$G$1001,MATCH(VALUE(B251),MasterRoster!$F$5:$F$1001,0),2),INDEX(MasterRoster!$C$5:$G$1001,MATCH(B251,MasterRoster!$F$5:$F$1001,0),2))</f>
        <v>#N/A</v>
      </c>
      <c r="E251" s="38" t="e">
        <f>IFERROR(INDEX(MasterRoster!$C$5:$G$1001,MATCH(VALUE(B251),MasterRoster!$F$5:$F$1001,0),3),INDEX(MasterRoster!$C$5:$G$1001,MATCH(B251,MasterRoster!$F$5:$F$1001,0),3))</f>
        <v>#N/A</v>
      </c>
      <c r="F251" s="38" t="e">
        <f>IFERROR(INDEX(MasterRoster!$C$5:$G$1001,MATCH(VALUE(B251),MasterRoster!$F$5:$F$1001,0),5),INDEX(MasterRoster!$C$5:$G$1001,MATCH(B251,MasterRoster!$F$5:$F$1001,0),5))</f>
        <v>#N/A</v>
      </c>
      <c r="G251" s="38" t="e">
        <f t="shared" si="3"/>
        <v>#N/A</v>
      </c>
    </row>
    <row r="252" spans="3:7">
      <c r="C252" s="38" t="e">
        <f>IFERROR(INDEX(MasterRoster!$C$5:$G$1001,MATCH(VALUE(B252),MasterRoster!$F$5:$F$1001,0),1),INDEX(MasterRoster!$C$5:$G$1001,MATCH(B252,MasterRoster!$F$5:$F$1001,0),1))</f>
        <v>#N/A</v>
      </c>
      <c r="D252" s="38" t="e">
        <f>IFERROR(INDEX(MasterRoster!$C$5:$G$1001,MATCH(VALUE(B252),MasterRoster!$F$5:$F$1001,0),2),INDEX(MasterRoster!$C$5:$G$1001,MATCH(B252,MasterRoster!$F$5:$F$1001,0),2))</f>
        <v>#N/A</v>
      </c>
      <c r="E252" s="38" t="e">
        <f>IFERROR(INDEX(MasterRoster!$C$5:$G$1001,MATCH(VALUE(B252),MasterRoster!$F$5:$F$1001,0),3),INDEX(MasterRoster!$C$5:$G$1001,MATCH(B252,MasterRoster!$F$5:$F$1001,0),3))</f>
        <v>#N/A</v>
      </c>
      <c r="F252" s="38" t="e">
        <f>IFERROR(INDEX(MasterRoster!$C$5:$G$1001,MATCH(VALUE(B252),MasterRoster!$F$5:$F$1001,0),5),INDEX(MasterRoster!$C$5:$G$1001,MATCH(B252,MasterRoster!$F$5:$F$1001,0),5))</f>
        <v>#N/A</v>
      </c>
      <c r="G252" s="38" t="e">
        <f t="shared" si="3"/>
        <v>#N/A</v>
      </c>
    </row>
    <row r="253" spans="3:7">
      <c r="C253" s="38" t="e">
        <f>IFERROR(INDEX(MasterRoster!$C$5:$G$1001,MATCH(VALUE(B253),MasterRoster!$F$5:$F$1001,0),1),INDEX(MasterRoster!$C$5:$G$1001,MATCH(B253,MasterRoster!$F$5:$F$1001,0),1))</f>
        <v>#N/A</v>
      </c>
      <c r="D253" s="38" t="e">
        <f>IFERROR(INDEX(MasterRoster!$C$5:$G$1001,MATCH(VALUE(B253),MasterRoster!$F$5:$F$1001,0),2),INDEX(MasterRoster!$C$5:$G$1001,MATCH(B253,MasterRoster!$F$5:$F$1001,0),2))</f>
        <v>#N/A</v>
      </c>
      <c r="E253" s="38" t="e">
        <f>IFERROR(INDEX(MasterRoster!$C$5:$G$1001,MATCH(VALUE(B253),MasterRoster!$F$5:$F$1001,0),3),INDEX(MasterRoster!$C$5:$G$1001,MATCH(B253,MasterRoster!$F$5:$F$1001,0),3))</f>
        <v>#N/A</v>
      </c>
      <c r="F253" s="38" t="e">
        <f>IFERROR(INDEX(MasterRoster!$C$5:$G$1001,MATCH(VALUE(B253),MasterRoster!$F$5:$F$1001,0),5),INDEX(MasterRoster!$C$5:$G$1001,MATCH(B253,MasterRoster!$F$5:$F$1001,0),5))</f>
        <v>#N/A</v>
      </c>
      <c r="G253" s="38" t="e">
        <f t="shared" si="3"/>
        <v>#N/A</v>
      </c>
    </row>
    <row r="254" spans="3:7">
      <c r="C254" s="38" t="e">
        <f>IFERROR(INDEX(MasterRoster!$C$5:$G$1001,MATCH(VALUE(B254),MasterRoster!$F$5:$F$1001,0),1),INDEX(MasterRoster!$C$5:$G$1001,MATCH(B254,MasterRoster!$F$5:$F$1001,0),1))</f>
        <v>#N/A</v>
      </c>
      <c r="D254" s="38" t="e">
        <f>IFERROR(INDEX(MasterRoster!$C$5:$G$1001,MATCH(VALUE(B254),MasterRoster!$F$5:$F$1001,0),2),INDEX(MasterRoster!$C$5:$G$1001,MATCH(B254,MasterRoster!$F$5:$F$1001,0),2))</f>
        <v>#N/A</v>
      </c>
      <c r="E254" s="38" t="e">
        <f>IFERROR(INDEX(MasterRoster!$C$5:$G$1001,MATCH(VALUE(B254),MasterRoster!$F$5:$F$1001,0),3),INDEX(MasterRoster!$C$5:$G$1001,MATCH(B254,MasterRoster!$F$5:$F$1001,0),3))</f>
        <v>#N/A</v>
      </c>
      <c r="F254" s="38" t="e">
        <f>IFERROR(INDEX(MasterRoster!$C$5:$G$1001,MATCH(VALUE(B254),MasterRoster!$F$5:$F$1001,0),5),INDEX(MasterRoster!$C$5:$G$1001,MATCH(B254,MasterRoster!$F$5:$F$1001,0),5))</f>
        <v>#N/A</v>
      </c>
      <c r="G254" s="38" t="e">
        <f t="shared" si="3"/>
        <v>#N/A</v>
      </c>
    </row>
    <row r="255" spans="3:7">
      <c r="C255" s="38" t="e">
        <f>IFERROR(INDEX(MasterRoster!$C$5:$G$1001,MATCH(VALUE(B255),MasterRoster!$F$5:$F$1001,0),1),INDEX(MasterRoster!$C$5:$G$1001,MATCH(B255,MasterRoster!$F$5:$F$1001,0),1))</f>
        <v>#N/A</v>
      </c>
      <c r="D255" s="38" t="e">
        <f>IFERROR(INDEX(MasterRoster!$C$5:$G$1001,MATCH(VALUE(B255),MasterRoster!$F$5:$F$1001,0),2),INDEX(MasterRoster!$C$5:$G$1001,MATCH(B255,MasterRoster!$F$5:$F$1001,0),2))</f>
        <v>#N/A</v>
      </c>
      <c r="E255" s="38" t="e">
        <f>IFERROR(INDEX(MasterRoster!$C$5:$G$1001,MATCH(VALUE(B255),MasterRoster!$F$5:$F$1001,0),3),INDEX(MasterRoster!$C$5:$G$1001,MATCH(B255,MasterRoster!$F$5:$F$1001,0),3))</f>
        <v>#N/A</v>
      </c>
      <c r="F255" s="38" t="e">
        <f>IFERROR(INDEX(MasterRoster!$C$5:$G$1001,MATCH(VALUE(B255),MasterRoster!$F$5:$F$1001,0),5),INDEX(MasterRoster!$C$5:$G$1001,MATCH(B255,MasterRoster!$F$5:$F$1001,0),5))</f>
        <v>#N/A</v>
      </c>
      <c r="G255" s="38" t="e">
        <f t="shared" si="3"/>
        <v>#N/A</v>
      </c>
    </row>
    <row r="256" spans="3:7">
      <c r="C256" s="38" t="e">
        <f>IFERROR(INDEX(MasterRoster!$C$5:$G$1001,MATCH(VALUE(B256),MasterRoster!$F$5:$F$1001,0),1),INDEX(MasterRoster!$C$5:$G$1001,MATCH(B256,MasterRoster!$F$5:$F$1001,0),1))</f>
        <v>#N/A</v>
      </c>
      <c r="D256" s="38" t="e">
        <f>IFERROR(INDEX(MasterRoster!$C$5:$G$1001,MATCH(VALUE(B256),MasterRoster!$F$5:$F$1001,0),2),INDEX(MasterRoster!$C$5:$G$1001,MATCH(B256,MasterRoster!$F$5:$F$1001,0),2))</f>
        <v>#N/A</v>
      </c>
      <c r="E256" s="38" t="e">
        <f>IFERROR(INDEX(MasterRoster!$C$5:$G$1001,MATCH(VALUE(B256),MasterRoster!$F$5:$F$1001,0),3),INDEX(MasterRoster!$C$5:$G$1001,MATCH(B256,MasterRoster!$F$5:$F$1001,0),3))</f>
        <v>#N/A</v>
      </c>
      <c r="F256" s="38" t="e">
        <f>IFERROR(INDEX(MasterRoster!$C$5:$G$1001,MATCH(VALUE(B256),MasterRoster!$F$5:$F$1001,0),5),INDEX(MasterRoster!$C$5:$G$1001,MATCH(B256,MasterRoster!$F$5:$F$1001,0),5))</f>
        <v>#N/A</v>
      </c>
      <c r="G256" s="38" t="e">
        <f t="shared" si="3"/>
        <v>#N/A</v>
      </c>
    </row>
    <row r="257" spans="3:7">
      <c r="C257" s="38" t="e">
        <f>IFERROR(INDEX(MasterRoster!$C$5:$G$1001,MATCH(VALUE(B257),MasterRoster!$F$5:$F$1001,0),1),INDEX(MasterRoster!$C$5:$G$1001,MATCH(B257,MasterRoster!$F$5:$F$1001,0),1))</f>
        <v>#N/A</v>
      </c>
      <c r="D257" s="38" t="e">
        <f>IFERROR(INDEX(MasterRoster!$C$5:$G$1001,MATCH(VALUE(B257),MasterRoster!$F$5:$F$1001,0),2),INDEX(MasterRoster!$C$5:$G$1001,MATCH(B257,MasterRoster!$F$5:$F$1001,0),2))</f>
        <v>#N/A</v>
      </c>
      <c r="E257" s="38" t="e">
        <f>IFERROR(INDEX(MasterRoster!$C$5:$G$1001,MATCH(VALUE(B257),MasterRoster!$F$5:$F$1001,0),3),INDEX(MasterRoster!$C$5:$G$1001,MATCH(B257,MasterRoster!$F$5:$F$1001,0),3))</f>
        <v>#N/A</v>
      </c>
      <c r="F257" s="38" t="e">
        <f>IFERROR(INDEX(MasterRoster!$C$5:$G$1001,MATCH(VALUE(B257),MasterRoster!$F$5:$F$1001,0),5),INDEX(MasterRoster!$C$5:$G$1001,MATCH(B257,MasterRoster!$F$5:$F$1001,0),5))</f>
        <v>#N/A</v>
      </c>
      <c r="G257" s="38" t="e">
        <f t="shared" si="3"/>
        <v>#N/A</v>
      </c>
    </row>
    <row r="258" spans="3:7">
      <c r="C258" s="38" t="e">
        <f>IFERROR(INDEX(MasterRoster!$C$5:$G$1001,MATCH(VALUE(B258),MasterRoster!$F$5:$F$1001,0),1),INDEX(MasterRoster!$C$5:$G$1001,MATCH(B258,MasterRoster!$F$5:$F$1001,0),1))</f>
        <v>#N/A</v>
      </c>
      <c r="D258" s="38" t="e">
        <f>IFERROR(INDEX(MasterRoster!$C$5:$G$1001,MATCH(VALUE(B258),MasterRoster!$F$5:$F$1001,0),2),INDEX(MasterRoster!$C$5:$G$1001,MATCH(B258,MasterRoster!$F$5:$F$1001,0),2))</f>
        <v>#N/A</v>
      </c>
      <c r="E258" s="38" t="e">
        <f>IFERROR(INDEX(MasterRoster!$C$5:$G$1001,MATCH(VALUE(B258),MasterRoster!$F$5:$F$1001,0),3),INDEX(MasterRoster!$C$5:$G$1001,MATCH(B258,MasterRoster!$F$5:$F$1001,0),3))</f>
        <v>#N/A</v>
      </c>
      <c r="F258" s="38" t="e">
        <f>IFERROR(INDEX(MasterRoster!$C$5:$G$1001,MATCH(VALUE(B258),MasterRoster!$F$5:$F$1001,0),5),INDEX(MasterRoster!$C$5:$G$1001,MATCH(B258,MasterRoster!$F$5:$F$1001,0),5))</f>
        <v>#N/A</v>
      </c>
      <c r="G258" s="38" t="e">
        <f t="shared" si="3"/>
        <v>#N/A</v>
      </c>
    </row>
    <row r="259" spans="3:7">
      <c r="C259" s="38" t="e">
        <f>IFERROR(INDEX(MasterRoster!$C$5:$G$1001,MATCH(VALUE(B259),MasterRoster!$F$5:$F$1001,0),1),INDEX(MasterRoster!$C$5:$G$1001,MATCH(B259,MasterRoster!$F$5:$F$1001,0),1))</f>
        <v>#N/A</v>
      </c>
      <c r="D259" s="38" t="e">
        <f>IFERROR(INDEX(MasterRoster!$C$5:$G$1001,MATCH(VALUE(B259),MasterRoster!$F$5:$F$1001,0),2),INDEX(MasterRoster!$C$5:$G$1001,MATCH(B259,MasterRoster!$F$5:$F$1001,0),2))</f>
        <v>#N/A</v>
      </c>
      <c r="E259" s="38" t="e">
        <f>IFERROR(INDEX(MasterRoster!$C$5:$G$1001,MATCH(VALUE(B259),MasterRoster!$F$5:$F$1001,0),3),INDEX(MasterRoster!$C$5:$G$1001,MATCH(B259,MasterRoster!$F$5:$F$1001,0),3))</f>
        <v>#N/A</v>
      </c>
      <c r="F259" s="38" t="e">
        <f>IFERROR(INDEX(MasterRoster!$C$5:$G$1001,MATCH(VALUE(B259),MasterRoster!$F$5:$F$1001,0),5),INDEX(MasterRoster!$C$5:$G$1001,MATCH(B259,MasterRoster!$F$5:$F$1001,0),5))</f>
        <v>#N/A</v>
      </c>
      <c r="G259" s="38" t="e">
        <f t="shared" si="3"/>
        <v>#N/A</v>
      </c>
    </row>
    <row r="260" spans="3:7">
      <c r="C260" s="38"/>
    </row>
    <row r="261" spans="3:7">
      <c r="C261" s="38"/>
    </row>
    <row r="262" spans="3:7">
      <c r="C262" s="38"/>
    </row>
    <row r="263" spans="3:7">
      <c r="C263" s="38"/>
    </row>
    <row r="264" spans="3:7">
      <c r="C264" s="38"/>
    </row>
    <row r="265" spans="3:7">
      <c r="C265" s="38"/>
    </row>
    <row r="266" spans="3:7">
      <c r="C266" s="38"/>
    </row>
    <row r="267" spans="3:7">
      <c r="C267" s="38"/>
    </row>
    <row r="268" spans="3:7">
      <c r="C268" s="38"/>
    </row>
    <row r="269" spans="3:7">
      <c r="C269" s="38"/>
    </row>
    <row r="270" spans="3:7">
      <c r="C270" s="38"/>
    </row>
    <row r="271" spans="3:7">
      <c r="C271" s="38"/>
    </row>
    <row r="272" spans="3:7">
      <c r="C272" s="38"/>
    </row>
    <row r="273" spans="3:3">
      <c r="C273" s="38"/>
    </row>
    <row r="274" spans="3:3">
      <c r="C274" s="38"/>
    </row>
    <row r="275" spans="3:3">
      <c r="C275" s="38"/>
    </row>
    <row r="276" spans="3:3">
      <c r="C276" s="38"/>
    </row>
    <row r="277" spans="3:3">
      <c r="C277" s="38"/>
    </row>
    <row r="278" spans="3:3">
      <c r="C278" s="38"/>
    </row>
    <row r="279" spans="3:3">
      <c r="C279" s="38"/>
    </row>
    <row r="280" spans="3:3">
      <c r="C280" s="38"/>
    </row>
    <row r="281" spans="3:3">
      <c r="C281" s="38"/>
    </row>
    <row r="282" spans="3:3">
      <c r="C282" s="38"/>
    </row>
    <row r="283" spans="3:3">
      <c r="C283" s="38"/>
    </row>
    <row r="284" spans="3:3">
      <c r="C284" s="38"/>
    </row>
    <row r="285" spans="3:3">
      <c r="C285" s="38"/>
    </row>
    <row r="286" spans="3:3">
      <c r="C286" s="38"/>
    </row>
    <row r="287" spans="3:3">
      <c r="C287" s="38"/>
    </row>
    <row r="288" spans="3:3">
      <c r="C288" s="38"/>
    </row>
    <row r="289" spans="3:3">
      <c r="C289" s="38"/>
    </row>
    <row r="290" spans="3:3">
      <c r="C290" s="38"/>
    </row>
    <row r="291" spans="3:3">
      <c r="C291" s="38"/>
    </row>
    <row r="292" spans="3:3">
      <c r="C292" s="38"/>
    </row>
    <row r="293" spans="3:3">
      <c r="C293" s="38"/>
    </row>
    <row r="294" spans="3:3">
      <c r="C294" s="38"/>
    </row>
    <row r="295" spans="3:3">
      <c r="C295" s="38"/>
    </row>
    <row r="296" spans="3:3">
      <c r="C296" s="38"/>
    </row>
    <row r="297" spans="3:3">
      <c r="C297" s="38"/>
    </row>
    <row r="298" spans="3:3">
      <c r="C298" s="38"/>
    </row>
    <row r="299" spans="3:3">
      <c r="C299" s="38"/>
    </row>
    <row r="300" spans="3:3">
      <c r="C300" s="38"/>
    </row>
    <row r="301" spans="3:3">
      <c r="C301" s="38"/>
    </row>
    <row r="302" spans="3:3">
      <c r="C302" s="38"/>
    </row>
    <row r="303" spans="3:3">
      <c r="C303" s="38"/>
    </row>
    <row r="304" spans="3:3">
      <c r="C304" s="38"/>
    </row>
    <row r="305" spans="3:3">
      <c r="C305" s="38"/>
    </row>
    <row r="306" spans="3:3">
      <c r="C306" s="38"/>
    </row>
  </sheetData>
  <dataConsolidate/>
  <mergeCells count="5">
    <mergeCell ref="A3:A5"/>
    <mergeCell ref="B4:C4"/>
    <mergeCell ref="E3:G4"/>
    <mergeCell ref="A1:G1"/>
    <mergeCell ref="A2:G2"/>
  </mergeCells>
  <conditionalFormatting sqref="A6:A1000">
    <cfRule type="cellIs" dxfId="33" priority="4" operator="lessThan">
      <formula>0</formula>
    </cfRule>
    <cfRule type="cellIs" dxfId="32" priority="5" operator="lessThan">
      <formula>5</formula>
    </cfRule>
  </conditionalFormatting>
  <conditionalFormatting sqref="A3 A6:A1048576">
    <cfRule type="cellIs" dxfId="31" priority="3" operator="greaterThan">
      <formula>100</formula>
    </cfRule>
  </conditionalFormatting>
  <conditionalFormatting sqref="E3 E5:E1048576">
    <cfRule type="cellIs" dxfId="30" priority="1" operator="equal">
      <formula>0</formula>
    </cfRule>
  </conditionalFormatting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workbookViewId="0">
      <selection activeCell="C17" sqref="C17"/>
    </sheetView>
  </sheetViews>
  <sheetFormatPr defaultRowHeight="12.75"/>
  <cols>
    <col min="1" max="1" width="14.5703125" style="14" bestFit="1" customWidth="1"/>
    <col min="2" max="2" width="11" customWidth="1"/>
    <col min="3" max="3" width="15.28515625" style="15" customWidth="1"/>
    <col min="4" max="4" width="21.7109375" bestFit="1" customWidth="1"/>
    <col min="5" max="5" width="16.7109375" bestFit="1" customWidth="1"/>
    <col min="6" max="6" width="8.5703125" bestFit="1" customWidth="1"/>
    <col min="7" max="7" width="16.42578125" customWidth="1"/>
    <col min="9" max="9" width="18.7109375" bestFit="1" customWidth="1"/>
    <col min="10" max="10" width="17.85546875" bestFit="1" customWidth="1"/>
    <col min="11" max="11" width="18.5703125" customWidth="1"/>
    <col min="12" max="12" width="19.140625" bestFit="1" customWidth="1"/>
    <col min="13" max="13" width="19.28515625" bestFit="1" customWidth="1"/>
    <col min="14" max="14" width="18.5703125" bestFit="1" customWidth="1"/>
    <col min="15" max="15" width="22.28515625" bestFit="1" customWidth="1"/>
    <col min="16" max="16" width="23" bestFit="1" customWidth="1"/>
    <col min="17" max="17" width="17.7109375" customWidth="1"/>
    <col min="18" max="18" width="20.42578125" bestFit="1" customWidth="1"/>
    <col min="19" max="19" width="18.85546875" bestFit="1" customWidth="1"/>
    <col min="20" max="20" width="19.42578125" bestFit="1" customWidth="1"/>
    <col min="21" max="21" width="18.28515625" bestFit="1" customWidth="1"/>
    <col min="22" max="22" width="18.42578125" customWidth="1"/>
    <col min="23" max="23" width="19.140625" bestFit="1" customWidth="1"/>
    <col min="24" max="24" width="18.42578125" bestFit="1" customWidth="1"/>
    <col min="25" max="25" width="19.5703125" customWidth="1"/>
    <col min="26" max="26" width="18.7109375" customWidth="1"/>
    <col min="27" max="27" width="18.5703125" bestFit="1" customWidth="1"/>
    <col min="28" max="28" width="18" customWidth="1"/>
    <col min="29" max="29" width="21.5703125" customWidth="1"/>
    <col min="30" max="30" width="18.140625" bestFit="1" customWidth="1"/>
    <col min="31" max="31" width="18.7109375" bestFit="1" customWidth="1"/>
    <col min="32" max="32" width="21.42578125" bestFit="1" customWidth="1"/>
    <col min="33" max="33" width="19.5703125" bestFit="1" customWidth="1"/>
    <col min="34" max="34" width="18.7109375" bestFit="1" customWidth="1"/>
    <col min="35" max="35" width="19.28515625" bestFit="1" customWidth="1"/>
    <col min="36" max="36" width="20.42578125" bestFit="1" customWidth="1"/>
    <col min="37" max="37" width="19.7109375" bestFit="1" customWidth="1"/>
    <col min="38" max="38" width="19" bestFit="1" customWidth="1"/>
    <col min="39" max="39" width="18.28515625" bestFit="1" customWidth="1"/>
    <col min="40" max="40" width="20.28515625" bestFit="1" customWidth="1"/>
    <col min="41" max="41" width="17.85546875" customWidth="1"/>
    <col min="42" max="42" width="18.7109375" bestFit="1" customWidth="1"/>
    <col min="43" max="43" width="20" bestFit="1" customWidth="1"/>
    <col min="44" max="44" width="19.5703125" bestFit="1" customWidth="1"/>
    <col min="45" max="45" width="19.7109375" customWidth="1"/>
    <col min="46" max="46" width="20.140625" customWidth="1"/>
    <col min="47" max="47" width="18.140625" bestFit="1" customWidth="1"/>
    <col min="48" max="48" width="19.42578125" bestFit="1" customWidth="1"/>
    <col min="49" max="49" width="19.85546875" bestFit="1" customWidth="1"/>
    <col min="50" max="50" width="18.85546875" bestFit="1" customWidth="1"/>
    <col min="51" max="51" width="19.42578125" customWidth="1"/>
    <col min="52" max="52" width="23.5703125" bestFit="1" customWidth="1"/>
    <col min="53" max="53" width="21.7109375" customWidth="1"/>
    <col min="54" max="54" width="20.28515625" bestFit="1" customWidth="1"/>
    <col min="55" max="55" width="20.85546875" customWidth="1"/>
    <col min="56" max="56" width="19" bestFit="1" customWidth="1"/>
    <col min="57" max="57" width="16.7109375" bestFit="1" customWidth="1"/>
    <col min="58" max="58" width="19.42578125" bestFit="1" customWidth="1"/>
    <col min="59" max="59" width="20.42578125" bestFit="1" customWidth="1"/>
    <col min="60" max="60" width="18.7109375" bestFit="1" customWidth="1"/>
    <col min="61" max="61" width="18.140625" bestFit="1" customWidth="1"/>
    <col min="62" max="62" width="18.85546875" customWidth="1"/>
    <col min="63" max="63" width="18.28515625" bestFit="1" customWidth="1"/>
    <col min="64" max="64" width="17.85546875" bestFit="1" customWidth="1"/>
    <col min="65" max="65" width="17.85546875" customWidth="1"/>
    <col min="66" max="66" width="18" customWidth="1"/>
    <col min="67" max="67" width="19.7109375" customWidth="1"/>
    <col min="68" max="68" width="18.42578125" bestFit="1" customWidth="1"/>
    <col min="69" max="69" width="19.7109375" customWidth="1"/>
    <col min="70" max="70" width="19.5703125" bestFit="1" customWidth="1"/>
    <col min="71" max="71" width="17.85546875" bestFit="1" customWidth="1"/>
    <col min="72" max="72" width="19" customWidth="1"/>
    <col min="73" max="73" width="18.85546875" bestFit="1" customWidth="1"/>
    <col min="74" max="74" width="18.85546875" customWidth="1"/>
    <col min="75" max="75" width="22.42578125" bestFit="1" customWidth="1"/>
    <col min="76" max="76" width="20.5703125" bestFit="1" customWidth="1"/>
    <col min="77" max="77" width="18.7109375" bestFit="1" customWidth="1"/>
    <col min="78" max="78" width="19" customWidth="1"/>
    <col min="79" max="79" width="20.42578125" bestFit="1" customWidth="1"/>
    <col min="80" max="80" width="19.42578125" customWidth="1"/>
    <col min="81" max="81" width="19.42578125" bestFit="1" customWidth="1"/>
    <col min="82" max="82" width="20.42578125" bestFit="1" customWidth="1"/>
    <col min="83" max="83" width="18.7109375" bestFit="1" customWidth="1"/>
    <col min="84" max="84" width="19.5703125" customWidth="1"/>
    <col min="85" max="85" width="18.85546875" customWidth="1"/>
    <col min="86" max="86" width="18.140625" bestFit="1" customWidth="1"/>
    <col min="87" max="87" width="19" bestFit="1" customWidth="1"/>
    <col min="88" max="88" width="18.7109375" bestFit="1" customWidth="1"/>
    <col min="89" max="89" width="19.42578125" bestFit="1" customWidth="1"/>
    <col min="90" max="91" width="19.28515625" customWidth="1"/>
    <col min="92" max="92" width="19.28515625" bestFit="1" customWidth="1"/>
    <col min="93" max="93" width="18.7109375" customWidth="1"/>
    <col min="94" max="94" width="19" bestFit="1" customWidth="1"/>
    <col min="95" max="96" width="18.5703125" customWidth="1"/>
    <col min="97" max="97" width="19.140625" bestFit="1" customWidth="1"/>
    <col min="98" max="98" width="18.5703125" bestFit="1" customWidth="1"/>
    <col min="99" max="99" width="18" customWidth="1"/>
    <col min="100" max="100" width="19.7109375" bestFit="1" customWidth="1"/>
    <col min="101" max="101" width="23.28515625" bestFit="1" customWidth="1"/>
    <col min="102" max="102" width="19.140625" bestFit="1" customWidth="1"/>
    <col min="103" max="103" width="18.85546875" bestFit="1" customWidth="1"/>
    <col min="104" max="104" width="18.7109375" bestFit="1" customWidth="1"/>
    <col min="105" max="105" width="17.85546875" customWidth="1"/>
    <col min="106" max="106" width="18.140625" bestFit="1" customWidth="1"/>
    <col min="107" max="107" width="19" bestFit="1" customWidth="1"/>
    <col min="108" max="108" width="20.28515625" bestFit="1" customWidth="1"/>
    <col min="109" max="109" width="21.85546875" bestFit="1" customWidth="1"/>
    <col min="110" max="110" width="18.28515625" bestFit="1" customWidth="1"/>
    <col min="111" max="111" width="20" bestFit="1" customWidth="1"/>
    <col min="112" max="112" width="20.140625" bestFit="1" customWidth="1"/>
    <col min="113" max="113" width="19.7109375" customWidth="1"/>
    <col min="114" max="114" width="18.85546875" bestFit="1" customWidth="1"/>
    <col min="115" max="115" width="19.42578125" customWidth="1"/>
    <col min="116" max="116" width="19.7109375" bestFit="1" customWidth="1"/>
    <col min="117" max="117" width="18.5703125" customWidth="1"/>
    <col min="118" max="118" width="19.85546875" bestFit="1" customWidth="1"/>
    <col min="119" max="119" width="19.140625" customWidth="1"/>
    <col min="120" max="120" width="18.5703125" customWidth="1"/>
    <col min="121" max="121" width="22.5703125" bestFit="1" customWidth="1"/>
    <col min="122" max="122" width="19.42578125" bestFit="1" customWidth="1"/>
    <col min="123" max="123" width="19.140625" bestFit="1" customWidth="1"/>
    <col min="124" max="124" width="18" bestFit="1" customWidth="1"/>
    <col min="125" max="125" width="20" bestFit="1" customWidth="1"/>
    <col min="126" max="127" width="18.5703125" bestFit="1" customWidth="1"/>
    <col min="128" max="128" width="18.42578125" bestFit="1" customWidth="1"/>
    <col min="129" max="129" width="20.85546875" customWidth="1"/>
    <col min="130" max="130" width="21.5703125" bestFit="1" customWidth="1"/>
    <col min="131" max="131" width="19.85546875" bestFit="1" customWidth="1"/>
    <col min="132" max="132" width="19.7109375" bestFit="1" customWidth="1"/>
    <col min="133" max="133" width="19.42578125" customWidth="1"/>
    <col min="134" max="134" width="18.28515625" bestFit="1" customWidth="1"/>
    <col min="135" max="135" width="19.5703125" bestFit="1" customWidth="1"/>
    <col min="136" max="136" width="11.7109375" bestFit="1" customWidth="1"/>
  </cols>
  <sheetData>
    <row r="1" spans="1:11" s="27" customFormat="1" ht="23.25">
      <c r="A1" s="63" t="s">
        <v>0</v>
      </c>
      <c r="B1" s="63"/>
      <c r="C1" s="63"/>
      <c r="D1" s="63"/>
      <c r="E1" s="63"/>
      <c r="F1" s="63"/>
      <c r="G1" s="63"/>
    </row>
    <row r="2" spans="1:11" ht="14.25">
      <c r="A2" s="65" t="s">
        <v>83</v>
      </c>
      <c r="B2" s="65"/>
      <c r="C2" s="65"/>
      <c r="D2" s="65"/>
      <c r="E2" s="65"/>
      <c r="F2" s="65"/>
      <c r="G2" s="65"/>
    </row>
    <row r="3" spans="1:11">
      <c r="A3" s="50" t="s">
        <v>95</v>
      </c>
      <c r="B3" s="51"/>
      <c r="C3" s="39" t="s">
        <v>78</v>
      </c>
      <c r="D3" s="39"/>
      <c r="E3" s="39"/>
      <c r="F3" s="39"/>
      <c r="G3" s="39"/>
      <c r="K3" s="12"/>
    </row>
    <row r="4" spans="1:11">
      <c r="A4" s="50"/>
      <c r="B4" s="41"/>
      <c r="D4" s="39" t="str">
        <f ca="1">IFERROR((100-MID((SUM('DO NOT DELETE THIS SHEET'!Q2:Q1000)/SUM(MasterRoster!I5:L1002))*100,1,4)),0)&amp;"% Up of Total Roster ("&amp;SUM(MasterRoster!I5:L1002)&amp;")"</f>
        <v>-100% Up of Total Roster (1)</v>
      </c>
      <c r="E4" s="39"/>
      <c r="F4" s="39" t="str">
        <f ca="1">IFERROR((100-MID((SUM('DO NOT DELETE THIS SHEET'!Q2:Q1000)/SUM('DO NOT DELETE THIS SHEET'!P2:P999))*100,1,4)),0)&amp;"% Up of Scanned ("&amp;(SUM('DO NOT DELETE THIS SHEET'!P2:P999))&amp;")"</f>
        <v>33.4% Up of Scanned (3)</v>
      </c>
      <c r="G4" s="39"/>
    </row>
    <row r="5" spans="1:11">
      <c r="A5" s="18" t="s">
        <v>81</v>
      </c>
      <c r="B5" s="19" t="s">
        <v>38</v>
      </c>
      <c r="C5" s="20" t="s">
        <v>80</v>
      </c>
      <c r="D5" s="21" t="s">
        <v>35</v>
      </c>
      <c r="E5" s="21" t="s">
        <v>36</v>
      </c>
      <c r="F5" s="21" t="s">
        <v>77</v>
      </c>
      <c r="G5" s="21" t="s">
        <v>39</v>
      </c>
      <c r="J5" s="12"/>
    </row>
    <row r="6" spans="1:11">
      <c r="A6" s="14">
        <f ca="1">IFERROR(IF(C6="","",_xlfn.DAYS(C6,IF($B$3="",TODAY(),$B$3))/30),"")</f>
        <v>-8.9666666666666668</v>
      </c>
      <c r="B6" s="17">
        <v>1404897647</v>
      </c>
      <c r="C6" s="15">
        <v>42922</v>
      </c>
      <c r="D6" s="12" t="str">
        <f>INDEX(CACReader!$E$4:$I$1001,MATCH(VALUE(B6),CACReader!$H$4:$H$1001,0),1)</f>
        <v xml:space="preserve">Doe                       </v>
      </c>
      <c r="E6" s="12" t="str">
        <f>INDEX(CACReader!$E$4:$I$1001,MATCH(VALUE(B6),CACReader!$H$4:$H$1001,0),2)</f>
        <v xml:space="preserve">John                </v>
      </c>
      <c r="F6" s="12" t="str">
        <f>INDEX(CACReader!$E$4:$I$1001,MATCH(VALUE(B6),CACReader!$H$4:$H$1001,0),3)</f>
        <v>Z</v>
      </c>
      <c r="G6" s="12" t="str">
        <f>INDEX(CACReader!$E$4:$I$1001,MATCH(VALUE(B6),CACReader!$H$4:$H$1001,0),5)</f>
        <v xml:space="preserve">CAPT  </v>
      </c>
    </row>
    <row r="7" spans="1:11">
      <c r="A7" s="14">
        <f t="shared" ref="A7:A70" ca="1" si="0">IFERROR(IF(C7="","",_xlfn.DAYS(C7,IF($B$4="",TODAY(),$B$4))/30),"")</f>
        <v>-2.8333333333333335</v>
      </c>
      <c r="B7" s="17">
        <v>1408937035</v>
      </c>
      <c r="C7" s="15">
        <v>43106</v>
      </c>
      <c r="D7" s="12" t="str">
        <f>INDEX(CACReader!$E$4:$I$1001,MATCH(VALUE(B7),CACReader!$H$4:$H$1001,0),1)</f>
        <v xml:space="preserve">Coffee                    </v>
      </c>
      <c r="E7" s="12" t="str">
        <f>INDEX(CACReader!$E$4:$I$1001,MATCH(VALUE(B7),CACReader!$H$4:$H$1001,0),2)</f>
        <v xml:space="preserve">Metalic             </v>
      </c>
      <c r="F7" s="12" t="str">
        <f>INDEX(CACReader!$E$4:$I$1001,MATCH(VALUE(B7),CACReader!$H$4:$H$1001,0),3)</f>
        <v>M</v>
      </c>
      <c r="G7" s="12" t="str">
        <f>INDEX(CACReader!$E$4:$I$1001,MATCH(VALUE(B7),CACReader!$H$4:$H$1001,0),5)</f>
        <v>PVT/LC</v>
      </c>
    </row>
    <row r="8" spans="1:11">
      <c r="A8" s="14">
        <f t="shared" ca="1" si="0"/>
        <v>26.033333333333335</v>
      </c>
      <c r="B8" s="17">
        <v>1470475363</v>
      </c>
      <c r="C8" s="15">
        <v>43972</v>
      </c>
      <c r="D8" t="str">
        <f>INDEX(CACReader!$E$4:$I$1001,MATCH(VALUE(B8),CACReader!$H$4:$H$1001,0),1)</f>
        <v xml:space="preserve">Rice                      </v>
      </c>
      <c r="E8" t="str">
        <f>INDEX(CACReader!$E$4:$I$1001,MATCH(VALUE(B8),CACReader!$H$4:$H$1001,0),2)</f>
        <v xml:space="preserve">Robotic             </v>
      </c>
      <c r="F8" s="12" t="str">
        <f>INDEX(CACReader!$E$4:$I$1001,MATCH(VALUE(B8),CACReader!$H$4:$H$1001,0),3)</f>
        <v>D</v>
      </c>
      <c r="G8" t="str">
        <f>INDEX(CACReader!$E$4:$I$1001,MATCH(VALUE(B8),CACReader!$H$4:$H$1001,0),5)</f>
        <v xml:space="preserve">CPL   </v>
      </c>
    </row>
    <row r="9" spans="1:11">
      <c r="A9" s="14">
        <f t="shared" ca="1" si="0"/>
        <v>11940.433333333332</v>
      </c>
      <c r="B9" s="17">
        <v>1469122631</v>
      </c>
      <c r="C9" s="15">
        <v>401404</v>
      </c>
      <c r="D9" s="12" t="str">
        <f>INDEX(CACReader!$E$4:$I$1001,MATCH(VALUE(B9),CACReader!$H$4:$H$1001,0),1)</f>
        <v xml:space="preserve">MP                        </v>
      </c>
      <c r="E9" s="12" t="str">
        <f>INDEX(CACReader!$E$4:$I$1001,MATCH(VALUE(B9),CACReader!$H$4:$H$1001,0),2)</f>
        <v xml:space="preserve">Samous              </v>
      </c>
      <c r="F9" s="12" t="str">
        <f>INDEX(CACReader!$E$4:$I$1001,MATCH(VALUE(B9),CACReader!$H$4:$H$1001,0),3)</f>
        <v>V</v>
      </c>
      <c r="G9" s="12" t="str">
        <f>INDEX(CACReader!$E$4:$I$1001,MATCH(VALUE(B9),CACReader!$H$4:$H$1001,0),5)</f>
        <v xml:space="preserve">PO3   </v>
      </c>
    </row>
    <row r="10" spans="1:11">
      <c r="A10" s="14" t="str">
        <f t="shared" ca="1" si="0"/>
        <v/>
      </c>
      <c r="B10" s="17" t="s">
        <v>79</v>
      </c>
      <c r="C10" s="15" t="e">
        <v>#NUM!</v>
      </c>
      <c r="D10" s="12" t="e">
        <f>INDEX(CACReader!$E$4:$I$1001,MATCH(VALUE(B10),CACReader!$H$4:$H$1001,0),1)</f>
        <v>#VALUE!</v>
      </c>
      <c r="E10" s="12" t="e">
        <f>INDEX(CACReader!$E$4:$I$1001,MATCH(VALUE(B10),CACReader!$H$4:$H$1001,0),2)</f>
        <v>#VALUE!</v>
      </c>
      <c r="F10" s="12" t="e">
        <f>INDEX(CACReader!$E$4:$I$1001,MATCH(VALUE(B10),CACReader!$H$4:$H$1001,0),3)</f>
        <v>#VALUE!</v>
      </c>
      <c r="G10" s="12" t="e">
        <f>INDEX(CACReader!$E$4:$I$1001,MATCH(VALUE(B10),CACReader!$H$4:$H$1001,0),5)</f>
        <v>#VALUE!</v>
      </c>
    </row>
    <row r="11" spans="1:11">
      <c r="A11" s="14" t="str">
        <f t="shared" ca="1" si="0"/>
        <v/>
      </c>
      <c r="C11"/>
      <c r="D11" s="12" t="e">
        <f>INDEX(CACReader!$E$4:$I$1001,MATCH(VALUE(B11),CACReader!$H$4:$H$1001,0),1)</f>
        <v>#N/A</v>
      </c>
      <c r="E11" s="12" t="e">
        <f>INDEX(CACReader!$E$4:$I$1001,MATCH(VALUE(B11),CACReader!$H$4:$H$1001,0),2)</f>
        <v>#N/A</v>
      </c>
      <c r="F11" s="12" t="e">
        <f>INDEX(CACReader!$E$4:$I$1001,MATCH(VALUE(B11),CACReader!$H$4:$H$1001,0),3)</f>
        <v>#N/A</v>
      </c>
      <c r="G11" s="12" t="e">
        <f>INDEX(CACReader!$E$4:$I$1001,MATCH(VALUE(B11),CACReader!$H$4:$H$1001,0),5)</f>
        <v>#N/A</v>
      </c>
    </row>
    <row r="12" spans="1:11">
      <c r="A12" s="14" t="str">
        <f t="shared" ca="1" si="0"/>
        <v/>
      </c>
      <c r="C12"/>
      <c r="D12" s="12" t="e">
        <f>INDEX(CACReader!$E$4:$I$1001,MATCH(VALUE(B12),CACReader!$H$4:$H$1001,0),1)</f>
        <v>#N/A</v>
      </c>
      <c r="E12" s="12" t="e">
        <f>INDEX(CACReader!$E$4:$I$1001,MATCH(VALUE(B12),CACReader!$H$4:$H$1001,0),2)</f>
        <v>#N/A</v>
      </c>
      <c r="F12" s="12" t="e">
        <f>INDEX(CACReader!$E$4:$I$1001,MATCH(VALUE(B12),CACReader!$H$4:$H$1001,0),3)</f>
        <v>#N/A</v>
      </c>
      <c r="G12" s="12" t="e">
        <f>INDEX(CACReader!$E$4:$I$1001,MATCH(VALUE(B12),CACReader!$H$4:$H$1001,0),5)</f>
        <v>#N/A</v>
      </c>
    </row>
    <row r="13" spans="1:11">
      <c r="A13" s="14" t="str">
        <f t="shared" ca="1" si="0"/>
        <v/>
      </c>
      <c r="C13"/>
      <c r="D13" s="12" t="e">
        <f>INDEX(CACReader!$E$4:$I$1001,MATCH(VALUE(B13),CACReader!$H$4:$H$1001,0),1)</f>
        <v>#N/A</v>
      </c>
      <c r="E13" s="12" t="e">
        <f>INDEX(CACReader!$E$4:$I$1001,MATCH(VALUE(B13),CACReader!$H$4:$H$1001,0),2)</f>
        <v>#N/A</v>
      </c>
      <c r="F13" s="12" t="e">
        <f>INDEX(CACReader!$E$4:$I$1001,MATCH(VALUE(B13),CACReader!$H$4:$H$1001,0),3)</f>
        <v>#N/A</v>
      </c>
      <c r="G13" s="12" t="e">
        <f>INDEX(CACReader!$E$4:$I$1001,MATCH(VALUE(B13),CACReader!$H$4:$H$1001,0),5)</f>
        <v>#N/A</v>
      </c>
    </row>
    <row r="14" spans="1:11">
      <c r="A14" s="14" t="str">
        <f t="shared" ca="1" si="0"/>
        <v/>
      </c>
      <c r="C14"/>
      <c r="D14" s="12" t="e">
        <f>INDEX(CACReader!$E$4:$I$1001,MATCH(VALUE(B14),CACReader!$H$4:$H$1001,0),1)</f>
        <v>#N/A</v>
      </c>
      <c r="E14" s="12" t="e">
        <f>INDEX(CACReader!$E$4:$I$1001,MATCH(VALUE(B14),CACReader!$H$4:$H$1001,0),2)</f>
        <v>#N/A</v>
      </c>
      <c r="F14" s="12" t="e">
        <f>INDEX(CACReader!$E$4:$I$1001,MATCH(VALUE(B14),CACReader!$H$4:$H$1001,0),3)</f>
        <v>#N/A</v>
      </c>
      <c r="G14" s="12" t="e">
        <f>INDEX(CACReader!$E$4:$I$1001,MATCH(VALUE(B14),CACReader!$H$4:$H$1001,0),5)</f>
        <v>#N/A</v>
      </c>
    </row>
    <row r="15" spans="1:11">
      <c r="A15" s="14" t="str">
        <f t="shared" ca="1" si="0"/>
        <v/>
      </c>
      <c r="C15"/>
      <c r="D15" s="12" t="e">
        <f>INDEX(CACReader!$E$4:$I$1001,MATCH(VALUE(B15),CACReader!$H$4:$H$1001,0),1)</f>
        <v>#N/A</v>
      </c>
      <c r="E15" s="12" t="e">
        <f>INDEX(CACReader!$E$4:$I$1001,MATCH(VALUE(B15),CACReader!$H$4:$H$1001,0),2)</f>
        <v>#N/A</v>
      </c>
      <c r="F15" s="12" t="e">
        <f>INDEX(CACReader!$E$4:$I$1001,MATCH(VALUE(B15),CACReader!$H$4:$H$1001,0),3)</f>
        <v>#N/A</v>
      </c>
      <c r="G15" s="12" t="e">
        <f>INDEX(CACReader!$E$4:$I$1001,MATCH(VALUE(B15),CACReader!$H$4:$H$1001,0),5)</f>
        <v>#N/A</v>
      </c>
    </row>
    <row r="16" spans="1:11">
      <c r="A16" s="14" t="str">
        <f t="shared" ca="1" si="0"/>
        <v/>
      </c>
      <c r="C16"/>
      <c r="D16" s="12" t="e">
        <f>INDEX(CACReader!$E$4:$I$1001,MATCH(VALUE(B16),CACReader!$H$4:$H$1001,0),1)</f>
        <v>#N/A</v>
      </c>
      <c r="E16" s="12" t="e">
        <f>INDEX(CACReader!$E$4:$I$1001,MATCH(VALUE(B16),CACReader!$H$4:$H$1001,0),2)</f>
        <v>#N/A</v>
      </c>
      <c r="F16" s="12" t="e">
        <f>INDEX(CACReader!$E$4:$I$1001,MATCH(VALUE(B16),CACReader!$H$4:$H$1001,0),3)</f>
        <v>#N/A</v>
      </c>
      <c r="G16" s="12" t="e">
        <f>INDEX(CACReader!$E$4:$I$1001,MATCH(VALUE(B16),CACReader!$H$4:$H$1001,0),5)</f>
        <v>#N/A</v>
      </c>
    </row>
    <row r="17" spans="1:7">
      <c r="A17" s="14" t="str">
        <f t="shared" ca="1" si="0"/>
        <v/>
      </c>
      <c r="C17"/>
      <c r="D17" s="12" t="e">
        <f>INDEX(CACReader!$E$4:$I$1001,MATCH(VALUE(B17),CACReader!$H$4:$H$1001,0),1)</f>
        <v>#N/A</v>
      </c>
      <c r="E17" s="12" t="e">
        <f>INDEX(CACReader!$E$4:$I$1001,MATCH(VALUE(B17),CACReader!$H$4:$H$1001,0),2)</f>
        <v>#N/A</v>
      </c>
      <c r="F17" s="12" t="e">
        <f>INDEX(CACReader!$E$4:$I$1001,MATCH(VALUE(B17),CACReader!$H$4:$H$1001,0),3)</f>
        <v>#N/A</v>
      </c>
      <c r="G17" s="12" t="e">
        <f>INDEX(CACReader!$E$4:$I$1001,MATCH(VALUE(B17),CACReader!$H$4:$H$1001,0),5)</f>
        <v>#N/A</v>
      </c>
    </row>
    <row r="18" spans="1:7">
      <c r="A18" s="14" t="str">
        <f t="shared" ca="1" si="0"/>
        <v/>
      </c>
      <c r="C18"/>
      <c r="D18" s="12" t="e">
        <f>INDEX(CACReader!$E$4:$I$1001,MATCH(VALUE(B18),CACReader!$H$4:$H$1001,0),1)</f>
        <v>#N/A</v>
      </c>
      <c r="E18" s="12" t="e">
        <f>INDEX(CACReader!$E$4:$I$1001,MATCH(VALUE(B18),CACReader!$H$4:$H$1001,0),2)</f>
        <v>#N/A</v>
      </c>
      <c r="F18" s="12" t="e">
        <f>INDEX(CACReader!$E$4:$I$1001,MATCH(VALUE(B18),CACReader!$H$4:$H$1001,0),3)</f>
        <v>#N/A</v>
      </c>
      <c r="G18" s="12" t="e">
        <f>INDEX(CACReader!$E$4:$I$1001,MATCH(VALUE(B18),CACReader!$H$4:$H$1001,0),5)</f>
        <v>#N/A</v>
      </c>
    </row>
    <row r="19" spans="1:7">
      <c r="A19" s="14" t="str">
        <f t="shared" ca="1" si="0"/>
        <v/>
      </c>
      <c r="C19"/>
      <c r="D19" s="12" t="e">
        <f>INDEX(CACReader!$E$4:$I$1001,MATCH(VALUE(B19),CACReader!$H$4:$H$1001,0),1)</f>
        <v>#N/A</v>
      </c>
      <c r="E19" s="12" t="e">
        <f>INDEX(CACReader!$E$4:$I$1001,MATCH(VALUE(B19),CACReader!$H$4:$H$1001,0),2)</f>
        <v>#N/A</v>
      </c>
      <c r="F19" s="12" t="e">
        <f>INDEX(CACReader!$E$4:$I$1001,MATCH(VALUE(B19),CACReader!$H$4:$H$1001,0),3)</f>
        <v>#N/A</v>
      </c>
      <c r="G19" s="12" t="e">
        <f>INDEX(CACReader!$E$4:$I$1001,MATCH(VALUE(B19),CACReader!$H$4:$H$1001,0),5)</f>
        <v>#N/A</v>
      </c>
    </row>
    <row r="20" spans="1:7">
      <c r="A20" s="14" t="str">
        <f t="shared" ca="1" si="0"/>
        <v/>
      </c>
      <c r="C20"/>
      <c r="D20" s="12" t="e">
        <f>INDEX(CACReader!$E$4:$I$1001,MATCH(VALUE(B20),CACReader!$H$4:$H$1001,0),1)</f>
        <v>#N/A</v>
      </c>
      <c r="E20" s="12" t="e">
        <f>INDEX(CACReader!$E$4:$I$1001,MATCH(VALUE(B20),CACReader!$H$4:$H$1001,0),2)</f>
        <v>#N/A</v>
      </c>
      <c r="F20" s="12" t="e">
        <f>INDEX(CACReader!$E$4:$I$1001,MATCH(VALUE(B20),CACReader!$H$4:$H$1001,0),3)</f>
        <v>#N/A</v>
      </c>
      <c r="G20" s="12" t="e">
        <f>INDEX(CACReader!$E$4:$I$1001,MATCH(VALUE(B20),CACReader!$H$4:$H$1001,0),5)</f>
        <v>#N/A</v>
      </c>
    </row>
    <row r="21" spans="1:7">
      <c r="A21" s="14" t="str">
        <f t="shared" ca="1" si="0"/>
        <v/>
      </c>
      <c r="C21"/>
      <c r="D21" s="12" t="e">
        <f>INDEX(CACReader!$E$4:$I$1001,MATCH(VALUE(B21),CACReader!$H$4:$H$1001,0),1)</f>
        <v>#N/A</v>
      </c>
      <c r="E21" s="12" t="e">
        <f>INDEX(CACReader!$E$4:$I$1001,MATCH(VALUE(B21),CACReader!$H$4:$H$1001,0),2)</f>
        <v>#N/A</v>
      </c>
      <c r="F21" s="12" t="e">
        <f>INDEX(CACReader!$E$4:$I$1001,MATCH(VALUE(B21),CACReader!$H$4:$H$1001,0),3)</f>
        <v>#N/A</v>
      </c>
      <c r="G21" s="12" t="e">
        <f>INDEX(CACReader!$E$4:$I$1001,MATCH(VALUE(B21),CACReader!$H$4:$H$1001,0),5)</f>
        <v>#N/A</v>
      </c>
    </row>
    <row r="22" spans="1:7">
      <c r="A22" s="14" t="str">
        <f t="shared" ca="1" si="0"/>
        <v/>
      </c>
      <c r="C22"/>
      <c r="D22" s="12" t="e">
        <f>INDEX(CACReader!$E$4:$I$1001,MATCH(VALUE(B22),CACReader!$H$4:$H$1001,0),1)</f>
        <v>#N/A</v>
      </c>
      <c r="E22" s="12" t="e">
        <f>INDEX(CACReader!$E$4:$I$1001,MATCH(VALUE(B22),CACReader!$H$4:$H$1001,0),2)</f>
        <v>#N/A</v>
      </c>
      <c r="F22" s="12" t="e">
        <f>INDEX(CACReader!$E$4:$I$1001,MATCH(VALUE(B22),CACReader!$H$4:$H$1001,0),3)</f>
        <v>#N/A</v>
      </c>
      <c r="G22" s="12" t="e">
        <f>INDEX(CACReader!$E$4:$I$1001,MATCH(VALUE(B22),CACReader!$H$4:$H$1001,0),5)</f>
        <v>#N/A</v>
      </c>
    </row>
    <row r="23" spans="1:7">
      <c r="A23" s="14" t="str">
        <f t="shared" ca="1" si="0"/>
        <v/>
      </c>
      <c r="C23"/>
      <c r="D23" s="12" t="e">
        <f>INDEX(CACReader!$E$4:$I$1001,MATCH(VALUE(B23),CACReader!$H$4:$H$1001,0),1)</f>
        <v>#N/A</v>
      </c>
      <c r="E23" s="12" t="e">
        <f>INDEX(CACReader!$E$4:$I$1001,MATCH(VALUE(B23),CACReader!$H$4:$H$1001,0),2)</f>
        <v>#N/A</v>
      </c>
      <c r="F23" s="12" t="e">
        <f>INDEX(CACReader!$E$4:$I$1001,MATCH(VALUE(B23),CACReader!$H$4:$H$1001,0),3)</f>
        <v>#N/A</v>
      </c>
      <c r="G23" s="12" t="e">
        <f>INDEX(CACReader!$E$4:$I$1001,MATCH(VALUE(B23),CACReader!$H$4:$H$1001,0),5)</f>
        <v>#N/A</v>
      </c>
    </row>
    <row r="24" spans="1:7">
      <c r="A24" s="14" t="str">
        <f t="shared" ca="1" si="0"/>
        <v/>
      </c>
      <c r="C24"/>
      <c r="D24" s="12" t="e">
        <f>INDEX(CACReader!$E$4:$I$1001,MATCH(VALUE(B24),CACReader!$H$4:$H$1001,0),1)</f>
        <v>#N/A</v>
      </c>
      <c r="E24" s="12" t="e">
        <f>INDEX(CACReader!$E$4:$I$1001,MATCH(VALUE(B24),CACReader!$H$4:$H$1001,0),2)</f>
        <v>#N/A</v>
      </c>
      <c r="F24" s="12" t="e">
        <f>INDEX(CACReader!$E$4:$I$1001,MATCH(VALUE(B24),CACReader!$H$4:$H$1001,0),3)</f>
        <v>#N/A</v>
      </c>
      <c r="G24" s="12" t="e">
        <f>INDEX(CACReader!$E$4:$I$1001,MATCH(VALUE(B24),CACReader!$H$4:$H$1001,0),5)</f>
        <v>#N/A</v>
      </c>
    </row>
    <row r="25" spans="1:7">
      <c r="A25" s="14" t="str">
        <f t="shared" ca="1" si="0"/>
        <v/>
      </c>
      <c r="C25"/>
      <c r="D25" s="12" t="e">
        <f>INDEX(CACReader!$E$4:$I$1001,MATCH(VALUE(B25),CACReader!$H$4:$H$1001,0),1)</f>
        <v>#N/A</v>
      </c>
      <c r="E25" s="12" t="e">
        <f>INDEX(CACReader!$E$4:$I$1001,MATCH(VALUE(B25),CACReader!$H$4:$H$1001,0),2)</f>
        <v>#N/A</v>
      </c>
      <c r="F25" s="12" t="e">
        <f>INDEX(CACReader!$E$4:$I$1001,MATCH(VALUE(B25),CACReader!$H$4:$H$1001,0),3)</f>
        <v>#N/A</v>
      </c>
      <c r="G25" s="12" t="e">
        <f>INDEX(CACReader!$E$4:$I$1001,MATCH(VALUE(B25),CACReader!$H$4:$H$1001,0),5)</f>
        <v>#N/A</v>
      </c>
    </row>
    <row r="26" spans="1:7">
      <c r="A26" s="14" t="str">
        <f t="shared" ca="1" si="0"/>
        <v/>
      </c>
      <c r="C26"/>
      <c r="D26" s="12" t="e">
        <f>INDEX(CACReader!$E$4:$I$1001,MATCH(VALUE(B26),CACReader!$H$4:$H$1001,0),1)</f>
        <v>#N/A</v>
      </c>
      <c r="E26" s="12" t="e">
        <f>INDEX(CACReader!$E$4:$I$1001,MATCH(VALUE(B26),CACReader!$H$4:$H$1001,0),2)</f>
        <v>#N/A</v>
      </c>
      <c r="F26" s="12" t="e">
        <f>INDEX(CACReader!$E$4:$I$1001,MATCH(VALUE(B26),CACReader!$H$4:$H$1001,0),3)</f>
        <v>#N/A</v>
      </c>
      <c r="G26" s="12" t="e">
        <f>INDEX(CACReader!$E$4:$I$1001,MATCH(VALUE(B26),CACReader!$H$4:$H$1001,0),5)</f>
        <v>#N/A</v>
      </c>
    </row>
    <row r="27" spans="1:7">
      <c r="A27" s="14" t="str">
        <f t="shared" ca="1" si="0"/>
        <v/>
      </c>
      <c r="C27"/>
      <c r="D27" s="12" t="e">
        <f>INDEX(CACReader!$E$4:$I$1001,MATCH(VALUE(B27),CACReader!$H$4:$H$1001,0),1)</f>
        <v>#N/A</v>
      </c>
      <c r="E27" s="12" t="e">
        <f>INDEX(CACReader!$E$4:$I$1001,MATCH(VALUE(B27),CACReader!$H$4:$H$1001,0),2)</f>
        <v>#N/A</v>
      </c>
      <c r="F27" s="12" t="e">
        <f>INDEX(CACReader!$E$4:$I$1001,MATCH(VALUE(B27),CACReader!$H$4:$H$1001,0),3)</f>
        <v>#N/A</v>
      </c>
      <c r="G27" s="12" t="e">
        <f>INDEX(CACReader!$E$4:$I$1001,MATCH(VALUE(B27),CACReader!$H$4:$H$1001,0),5)</f>
        <v>#N/A</v>
      </c>
    </row>
    <row r="28" spans="1:7">
      <c r="A28" s="14" t="str">
        <f t="shared" ca="1" si="0"/>
        <v/>
      </c>
      <c r="C28"/>
      <c r="D28" s="12" t="e">
        <f>INDEX(CACReader!$E$4:$I$1001,MATCH(VALUE(B28),CACReader!$H$4:$H$1001,0),1)</f>
        <v>#N/A</v>
      </c>
      <c r="E28" s="12" t="e">
        <f>INDEX(CACReader!$E$4:$I$1001,MATCH(VALUE(B28),CACReader!$H$4:$H$1001,0),2)</f>
        <v>#N/A</v>
      </c>
      <c r="F28" s="12" t="e">
        <f>INDEX(CACReader!$E$4:$I$1001,MATCH(VALUE(B28),CACReader!$H$4:$H$1001,0),3)</f>
        <v>#N/A</v>
      </c>
      <c r="G28" s="12" t="e">
        <f>INDEX(CACReader!$E$4:$I$1001,MATCH(VALUE(B28),CACReader!$H$4:$H$1001,0),5)</f>
        <v>#N/A</v>
      </c>
    </row>
    <row r="29" spans="1:7">
      <c r="A29" s="14" t="str">
        <f t="shared" ca="1" si="0"/>
        <v/>
      </c>
      <c r="C29"/>
      <c r="D29" s="12" t="e">
        <f>INDEX(CACReader!$E$4:$I$1001,MATCH(VALUE(B29),CACReader!$H$4:$H$1001,0),1)</f>
        <v>#N/A</v>
      </c>
      <c r="E29" s="12" t="e">
        <f>INDEX(CACReader!$E$4:$I$1001,MATCH(VALUE(B29),CACReader!$H$4:$H$1001,0),2)</f>
        <v>#N/A</v>
      </c>
      <c r="F29" s="12" t="e">
        <f>INDEX(CACReader!$E$4:$I$1001,MATCH(VALUE(B29),CACReader!$H$4:$H$1001,0),3)</f>
        <v>#N/A</v>
      </c>
      <c r="G29" s="12" t="e">
        <f>INDEX(CACReader!$E$4:$I$1001,MATCH(VALUE(B29),CACReader!$H$4:$H$1001,0),5)</f>
        <v>#N/A</v>
      </c>
    </row>
    <row r="30" spans="1:7">
      <c r="A30" s="14" t="str">
        <f t="shared" ca="1" si="0"/>
        <v/>
      </c>
      <c r="C30"/>
      <c r="D30" s="12" t="e">
        <f>INDEX(CACReader!$E$4:$I$1001,MATCH(VALUE(B30),CACReader!$H$4:$H$1001,0),1)</f>
        <v>#N/A</v>
      </c>
      <c r="E30" s="12" t="e">
        <f>INDEX(CACReader!$E$4:$I$1001,MATCH(VALUE(B30),CACReader!$H$4:$H$1001,0),2)</f>
        <v>#N/A</v>
      </c>
      <c r="F30" s="12" t="e">
        <f>INDEX(CACReader!$E$4:$I$1001,MATCH(VALUE(B30),CACReader!$H$4:$H$1001,0),3)</f>
        <v>#N/A</v>
      </c>
      <c r="G30" s="12" t="e">
        <f>INDEX(CACReader!$E$4:$I$1001,MATCH(VALUE(B30),CACReader!$H$4:$H$1001,0),5)</f>
        <v>#N/A</v>
      </c>
    </row>
    <row r="31" spans="1:7">
      <c r="A31" s="14" t="str">
        <f t="shared" ca="1" si="0"/>
        <v/>
      </c>
      <c r="C31"/>
      <c r="D31" s="12" t="e">
        <f>INDEX(CACReader!$E$4:$I$1001,MATCH(VALUE(B31),CACReader!$H$4:$H$1001,0),1)</f>
        <v>#N/A</v>
      </c>
      <c r="E31" s="12" t="e">
        <f>INDEX(CACReader!$E$4:$I$1001,MATCH(VALUE(B31),CACReader!$H$4:$H$1001,0),2)</f>
        <v>#N/A</v>
      </c>
      <c r="F31" s="12" t="e">
        <f>INDEX(CACReader!$E$4:$I$1001,MATCH(VALUE(B31),CACReader!$H$4:$H$1001,0),3)</f>
        <v>#N/A</v>
      </c>
      <c r="G31" s="12" t="e">
        <f>INDEX(CACReader!$E$4:$I$1001,MATCH(VALUE(B31),CACReader!$H$4:$H$1001,0),5)</f>
        <v>#N/A</v>
      </c>
    </row>
    <row r="32" spans="1:7">
      <c r="A32" s="14" t="str">
        <f t="shared" ca="1" si="0"/>
        <v/>
      </c>
      <c r="C32"/>
      <c r="D32" s="12" t="e">
        <f>INDEX(CACReader!$E$4:$I$1001,MATCH(VALUE(B32),CACReader!$H$4:$H$1001,0),1)</f>
        <v>#N/A</v>
      </c>
      <c r="E32" s="12" t="e">
        <f>INDEX(CACReader!$E$4:$I$1001,MATCH(VALUE(B32),CACReader!$H$4:$H$1001,0),2)</f>
        <v>#N/A</v>
      </c>
      <c r="F32" s="12" t="e">
        <f>INDEX(CACReader!$E$4:$I$1001,MATCH(VALUE(B32),CACReader!$H$4:$H$1001,0),3)</f>
        <v>#N/A</v>
      </c>
      <c r="G32" s="12" t="e">
        <f>INDEX(CACReader!$E$4:$I$1001,MATCH(VALUE(B32),CACReader!$H$4:$H$1001,0),5)</f>
        <v>#N/A</v>
      </c>
    </row>
    <row r="33" spans="1:7">
      <c r="A33" s="14" t="str">
        <f t="shared" ca="1" si="0"/>
        <v/>
      </c>
      <c r="C33"/>
      <c r="D33" s="12" t="e">
        <f>INDEX(CACReader!$E$4:$I$1001,MATCH(VALUE(B33),CACReader!$H$4:$H$1001,0),1)</f>
        <v>#N/A</v>
      </c>
      <c r="E33" s="12" t="e">
        <f>INDEX(CACReader!$E$4:$I$1001,MATCH(VALUE(B33),CACReader!$H$4:$H$1001,0),2)</f>
        <v>#N/A</v>
      </c>
      <c r="F33" s="12" t="e">
        <f>INDEX(CACReader!$E$4:$I$1001,MATCH(VALUE(B33),CACReader!$H$4:$H$1001,0),3)</f>
        <v>#N/A</v>
      </c>
      <c r="G33" s="12" t="e">
        <f>INDEX(CACReader!$E$4:$I$1001,MATCH(VALUE(B33),CACReader!$H$4:$H$1001,0),5)</f>
        <v>#N/A</v>
      </c>
    </row>
    <row r="34" spans="1:7">
      <c r="A34" s="14" t="str">
        <f t="shared" ca="1" si="0"/>
        <v/>
      </c>
      <c r="C34"/>
      <c r="D34" s="12" t="e">
        <f>INDEX(CACReader!$E$4:$I$1001,MATCH(VALUE(B34),CACReader!$H$4:$H$1001,0),1)</f>
        <v>#N/A</v>
      </c>
      <c r="E34" s="12" t="e">
        <f>INDEX(CACReader!$E$4:$I$1001,MATCH(VALUE(B34),CACReader!$H$4:$H$1001,0),2)</f>
        <v>#N/A</v>
      </c>
      <c r="F34" s="12" t="e">
        <f>INDEX(CACReader!$E$4:$I$1001,MATCH(VALUE(B34),CACReader!$H$4:$H$1001,0),3)</f>
        <v>#N/A</v>
      </c>
      <c r="G34" s="12" t="e">
        <f>INDEX(CACReader!$E$4:$I$1001,MATCH(VALUE(B34),CACReader!$H$4:$H$1001,0),5)</f>
        <v>#N/A</v>
      </c>
    </row>
    <row r="35" spans="1:7">
      <c r="A35" s="14" t="str">
        <f t="shared" ca="1" si="0"/>
        <v/>
      </c>
      <c r="C35"/>
      <c r="D35" s="12" t="e">
        <f>INDEX(CACReader!$E$4:$I$1001,MATCH(VALUE(B35),CACReader!$H$4:$H$1001,0),1)</f>
        <v>#N/A</v>
      </c>
      <c r="E35" s="12" t="e">
        <f>INDEX(CACReader!$E$4:$I$1001,MATCH(VALUE(B35),CACReader!$H$4:$H$1001,0),2)</f>
        <v>#N/A</v>
      </c>
      <c r="F35" s="12" t="e">
        <f>INDEX(CACReader!$E$4:$I$1001,MATCH(VALUE(B35),CACReader!$H$4:$H$1001,0),3)</f>
        <v>#N/A</v>
      </c>
      <c r="G35" s="12" t="e">
        <f>INDEX(CACReader!$E$4:$I$1001,MATCH(VALUE(B35),CACReader!$H$4:$H$1001,0),5)</f>
        <v>#N/A</v>
      </c>
    </row>
    <row r="36" spans="1:7">
      <c r="A36" s="14" t="str">
        <f t="shared" ca="1" si="0"/>
        <v/>
      </c>
      <c r="C36"/>
      <c r="D36" s="12" t="e">
        <f>INDEX(CACReader!$E$4:$I$1001,MATCH(VALUE(B36),CACReader!$H$4:$H$1001,0),1)</f>
        <v>#N/A</v>
      </c>
      <c r="E36" s="12" t="e">
        <f>INDEX(CACReader!$E$4:$I$1001,MATCH(VALUE(B36),CACReader!$H$4:$H$1001,0),2)</f>
        <v>#N/A</v>
      </c>
      <c r="F36" s="12" t="e">
        <f>INDEX(CACReader!$E$4:$I$1001,MATCH(VALUE(B36),CACReader!$H$4:$H$1001,0),3)</f>
        <v>#N/A</v>
      </c>
      <c r="G36" s="12" t="e">
        <f>INDEX(CACReader!$E$4:$I$1001,MATCH(VALUE(B36),CACReader!$H$4:$H$1001,0),5)</f>
        <v>#N/A</v>
      </c>
    </row>
    <row r="37" spans="1:7">
      <c r="A37" s="14" t="str">
        <f t="shared" ca="1" si="0"/>
        <v/>
      </c>
      <c r="C37"/>
      <c r="D37" s="12" t="e">
        <f>INDEX(CACReader!$E$4:$I$1001,MATCH(VALUE(B37),CACReader!$H$4:$H$1001,0),1)</f>
        <v>#N/A</v>
      </c>
      <c r="E37" s="12" t="e">
        <f>INDEX(CACReader!$E$4:$I$1001,MATCH(VALUE(B37),CACReader!$H$4:$H$1001,0),2)</f>
        <v>#N/A</v>
      </c>
      <c r="F37" s="12" t="e">
        <f>INDEX(CACReader!$E$4:$I$1001,MATCH(VALUE(B37),CACReader!$H$4:$H$1001,0),3)</f>
        <v>#N/A</v>
      </c>
      <c r="G37" s="12" t="e">
        <f>INDEX(CACReader!$E$4:$I$1001,MATCH(VALUE(B37),CACReader!$H$4:$H$1001,0),5)</f>
        <v>#N/A</v>
      </c>
    </row>
    <row r="38" spans="1:7">
      <c r="A38" s="14" t="str">
        <f t="shared" ca="1" si="0"/>
        <v/>
      </c>
      <c r="C38"/>
      <c r="D38" s="12" t="e">
        <f>INDEX(CACReader!$E$4:$I$1001,MATCH(VALUE(B38),CACReader!$H$4:$H$1001,0),1)</f>
        <v>#N/A</v>
      </c>
      <c r="E38" s="12" t="e">
        <f>INDEX(CACReader!$E$4:$I$1001,MATCH(VALUE(B38),CACReader!$H$4:$H$1001,0),2)</f>
        <v>#N/A</v>
      </c>
      <c r="F38" s="12" t="e">
        <f>INDEX(CACReader!$E$4:$I$1001,MATCH(VALUE(B38),CACReader!$H$4:$H$1001,0),3)</f>
        <v>#N/A</v>
      </c>
      <c r="G38" s="12" t="e">
        <f>INDEX(CACReader!$E$4:$I$1001,MATCH(VALUE(B38),CACReader!$H$4:$H$1001,0),5)</f>
        <v>#N/A</v>
      </c>
    </row>
    <row r="39" spans="1:7">
      <c r="A39" s="14" t="str">
        <f t="shared" ca="1" si="0"/>
        <v/>
      </c>
      <c r="C39"/>
      <c r="D39" s="12" t="e">
        <f>INDEX(CACReader!$E$4:$I$1001,MATCH(VALUE(B39),CACReader!$H$4:$H$1001,0),1)</f>
        <v>#N/A</v>
      </c>
      <c r="E39" s="12" t="e">
        <f>INDEX(CACReader!$E$4:$I$1001,MATCH(VALUE(B39),CACReader!$H$4:$H$1001,0),2)</f>
        <v>#N/A</v>
      </c>
      <c r="F39" s="12" t="e">
        <f>INDEX(CACReader!$E$4:$I$1001,MATCH(VALUE(B39),CACReader!$H$4:$H$1001,0),3)</f>
        <v>#N/A</v>
      </c>
      <c r="G39" s="12" t="e">
        <f>INDEX(CACReader!$E$4:$I$1001,MATCH(VALUE(B39),CACReader!$H$4:$H$1001,0),5)</f>
        <v>#N/A</v>
      </c>
    </row>
    <row r="40" spans="1:7">
      <c r="A40" s="14" t="str">
        <f t="shared" ca="1" si="0"/>
        <v/>
      </c>
      <c r="C40"/>
      <c r="D40" s="12" t="e">
        <f>INDEX(CACReader!$E$4:$I$1001,MATCH(VALUE(B40),CACReader!$H$4:$H$1001,0),1)</f>
        <v>#N/A</v>
      </c>
      <c r="E40" s="12" t="e">
        <f>INDEX(CACReader!$E$4:$I$1001,MATCH(VALUE(B40),CACReader!$H$4:$H$1001,0),2)</f>
        <v>#N/A</v>
      </c>
      <c r="F40" s="12" t="e">
        <f>INDEX(CACReader!$E$4:$I$1001,MATCH(VALUE(B40),CACReader!$H$4:$H$1001,0),3)</f>
        <v>#N/A</v>
      </c>
      <c r="G40" s="12" t="e">
        <f>INDEX(CACReader!$E$4:$I$1001,MATCH(VALUE(B40),CACReader!$H$4:$H$1001,0),5)</f>
        <v>#N/A</v>
      </c>
    </row>
    <row r="41" spans="1:7">
      <c r="A41" s="14" t="str">
        <f t="shared" ca="1" si="0"/>
        <v/>
      </c>
      <c r="C41"/>
      <c r="D41" s="12" t="e">
        <f>INDEX(CACReader!$E$4:$I$1001,MATCH(VALUE(B41),CACReader!$H$4:$H$1001,0),1)</f>
        <v>#N/A</v>
      </c>
      <c r="E41" s="12" t="e">
        <f>INDEX(CACReader!$E$4:$I$1001,MATCH(VALUE(B41),CACReader!$H$4:$H$1001,0),2)</f>
        <v>#N/A</v>
      </c>
      <c r="F41" s="12" t="e">
        <f>INDEX(CACReader!$E$4:$I$1001,MATCH(VALUE(B41),CACReader!$H$4:$H$1001,0),3)</f>
        <v>#N/A</v>
      </c>
      <c r="G41" s="12" t="e">
        <f>INDEX(CACReader!$E$4:$I$1001,MATCH(VALUE(B41),CACReader!$H$4:$H$1001,0),5)</f>
        <v>#N/A</v>
      </c>
    </row>
    <row r="42" spans="1:7">
      <c r="A42" s="14" t="str">
        <f t="shared" ca="1" si="0"/>
        <v/>
      </c>
      <c r="C42"/>
      <c r="D42" s="12" t="e">
        <f>INDEX(CACReader!$E$4:$I$1001,MATCH(VALUE(B42),CACReader!$H$4:$H$1001,0),1)</f>
        <v>#N/A</v>
      </c>
      <c r="E42" s="12" t="e">
        <f>INDEX(CACReader!$E$4:$I$1001,MATCH(VALUE(B42),CACReader!$H$4:$H$1001,0),2)</f>
        <v>#N/A</v>
      </c>
      <c r="F42" s="12" t="e">
        <f>INDEX(CACReader!$E$4:$I$1001,MATCH(VALUE(B42),CACReader!$H$4:$H$1001,0),3)</f>
        <v>#N/A</v>
      </c>
      <c r="G42" s="12" t="e">
        <f>INDEX(CACReader!$E$4:$I$1001,MATCH(VALUE(B42),CACReader!$H$4:$H$1001,0),5)</f>
        <v>#N/A</v>
      </c>
    </row>
    <row r="43" spans="1:7">
      <c r="A43" s="14" t="str">
        <f t="shared" ca="1" si="0"/>
        <v/>
      </c>
      <c r="C43"/>
      <c r="D43" s="12" t="e">
        <f>INDEX(CACReader!$E$4:$I$1001,MATCH(VALUE(B43),CACReader!$H$4:$H$1001,0),1)</f>
        <v>#N/A</v>
      </c>
      <c r="E43" s="12" t="e">
        <f>INDEX(CACReader!$E$4:$I$1001,MATCH(VALUE(B43),CACReader!$H$4:$H$1001,0),2)</f>
        <v>#N/A</v>
      </c>
      <c r="F43" s="12" t="e">
        <f>INDEX(CACReader!$E$4:$I$1001,MATCH(VALUE(B43),CACReader!$H$4:$H$1001,0),3)</f>
        <v>#N/A</v>
      </c>
      <c r="G43" s="12" t="e">
        <f>INDEX(CACReader!$E$4:$I$1001,MATCH(VALUE(B43),CACReader!$H$4:$H$1001,0),5)</f>
        <v>#N/A</v>
      </c>
    </row>
    <row r="44" spans="1:7">
      <c r="A44" s="14" t="str">
        <f t="shared" ca="1" si="0"/>
        <v/>
      </c>
      <c r="C44"/>
      <c r="D44" s="12" t="e">
        <f>INDEX(CACReader!$E$4:$I$1001,MATCH(VALUE(B44),CACReader!$H$4:$H$1001,0),1)</f>
        <v>#N/A</v>
      </c>
      <c r="E44" s="12" t="e">
        <f>INDEX(CACReader!$E$4:$I$1001,MATCH(VALUE(B44),CACReader!$H$4:$H$1001,0),2)</f>
        <v>#N/A</v>
      </c>
      <c r="F44" s="12" t="e">
        <f>INDEX(CACReader!$E$4:$I$1001,MATCH(VALUE(B44),CACReader!$H$4:$H$1001,0),3)</f>
        <v>#N/A</v>
      </c>
      <c r="G44" s="12" t="e">
        <f>INDEX(CACReader!$E$4:$I$1001,MATCH(VALUE(B44),CACReader!$H$4:$H$1001,0),5)</f>
        <v>#N/A</v>
      </c>
    </row>
    <row r="45" spans="1:7">
      <c r="A45" s="14" t="str">
        <f t="shared" ca="1" si="0"/>
        <v/>
      </c>
      <c r="C45"/>
      <c r="D45" s="12" t="e">
        <f>INDEX(CACReader!$E$4:$I$1001,MATCH(VALUE(B45),CACReader!$H$4:$H$1001,0),1)</f>
        <v>#N/A</v>
      </c>
      <c r="E45" s="12" t="e">
        <f>INDEX(CACReader!$E$4:$I$1001,MATCH(VALUE(B45),CACReader!$H$4:$H$1001,0),2)</f>
        <v>#N/A</v>
      </c>
      <c r="F45" s="12" t="e">
        <f>INDEX(CACReader!$E$4:$I$1001,MATCH(VALUE(B45),CACReader!$H$4:$H$1001,0),3)</f>
        <v>#N/A</v>
      </c>
      <c r="G45" s="12" t="e">
        <f>INDEX(CACReader!$E$4:$I$1001,MATCH(VALUE(B45),CACReader!$H$4:$H$1001,0),5)</f>
        <v>#N/A</v>
      </c>
    </row>
    <row r="46" spans="1:7">
      <c r="A46" s="14" t="str">
        <f t="shared" ca="1" si="0"/>
        <v/>
      </c>
      <c r="C46"/>
      <c r="D46" s="12" t="e">
        <f>INDEX(CACReader!$E$4:$I$1001,MATCH(VALUE(B46),CACReader!$H$4:$H$1001,0),1)</f>
        <v>#N/A</v>
      </c>
      <c r="E46" s="12" t="e">
        <f>INDEX(CACReader!$E$4:$I$1001,MATCH(VALUE(B46),CACReader!$H$4:$H$1001,0),2)</f>
        <v>#N/A</v>
      </c>
      <c r="F46" s="12" t="e">
        <f>INDEX(CACReader!$E$4:$I$1001,MATCH(VALUE(B46),CACReader!$H$4:$H$1001,0),3)</f>
        <v>#N/A</v>
      </c>
      <c r="G46" s="12" t="e">
        <f>INDEX(CACReader!$E$4:$I$1001,MATCH(VALUE(B46),CACReader!$H$4:$H$1001,0),5)</f>
        <v>#N/A</v>
      </c>
    </row>
    <row r="47" spans="1:7">
      <c r="A47" s="14" t="str">
        <f t="shared" ca="1" si="0"/>
        <v/>
      </c>
      <c r="C47"/>
      <c r="D47" s="12" t="e">
        <f>INDEX(CACReader!$E$4:$I$1001,MATCH(VALUE(B47),CACReader!$H$4:$H$1001,0),1)</f>
        <v>#N/A</v>
      </c>
      <c r="E47" s="12" t="e">
        <f>INDEX(CACReader!$E$4:$I$1001,MATCH(VALUE(B47),CACReader!$H$4:$H$1001,0),2)</f>
        <v>#N/A</v>
      </c>
      <c r="F47" s="12" t="e">
        <f>INDEX(CACReader!$E$4:$I$1001,MATCH(VALUE(B47),CACReader!$H$4:$H$1001,0),3)</f>
        <v>#N/A</v>
      </c>
      <c r="G47" s="12" t="e">
        <f>INDEX(CACReader!$E$4:$I$1001,MATCH(VALUE(B47),CACReader!$H$4:$H$1001,0),5)</f>
        <v>#N/A</v>
      </c>
    </row>
    <row r="48" spans="1:7">
      <c r="A48" s="14" t="str">
        <f t="shared" ca="1" si="0"/>
        <v/>
      </c>
      <c r="C48"/>
      <c r="D48" s="12" t="e">
        <f>INDEX(CACReader!$E$4:$I$1001,MATCH(VALUE(B48),CACReader!$H$4:$H$1001,0),1)</f>
        <v>#N/A</v>
      </c>
      <c r="E48" s="12" t="e">
        <f>INDEX(CACReader!$E$4:$I$1001,MATCH(VALUE(B48),CACReader!$H$4:$H$1001,0),2)</f>
        <v>#N/A</v>
      </c>
      <c r="F48" s="12" t="e">
        <f>INDEX(CACReader!$E$4:$I$1001,MATCH(VALUE(B48),CACReader!$H$4:$H$1001,0),3)</f>
        <v>#N/A</v>
      </c>
      <c r="G48" s="12" t="e">
        <f>INDEX(CACReader!$E$4:$I$1001,MATCH(VALUE(B48),CACReader!$H$4:$H$1001,0),5)</f>
        <v>#N/A</v>
      </c>
    </row>
    <row r="49" spans="1:7">
      <c r="A49" s="14" t="str">
        <f t="shared" ca="1" si="0"/>
        <v/>
      </c>
      <c r="C49"/>
      <c r="D49" s="12" t="e">
        <f>INDEX(CACReader!$E$4:$I$1001,MATCH(VALUE(B49),CACReader!$H$4:$H$1001,0),1)</f>
        <v>#N/A</v>
      </c>
      <c r="E49" s="12" t="e">
        <f>INDEX(CACReader!$E$4:$I$1001,MATCH(VALUE(B49),CACReader!$H$4:$H$1001,0),2)</f>
        <v>#N/A</v>
      </c>
      <c r="F49" s="12" t="e">
        <f>INDEX(CACReader!$E$4:$I$1001,MATCH(VALUE(B49),CACReader!$H$4:$H$1001,0),3)</f>
        <v>#N/A</v>
      </c>
      <c r="G49" s="12" t="e">
        <f>INDEX(CACReader!$E$4:$I$1001,MATCH(VALUE(B49),CACReader!$H$4:$H$1001,0),5)</f>
        <v>#N/A</v>
      </c>
    </row>
    <row r="50" spans="1:7">
      <c r="A50" s="14" t="str">
        <f t="shared" ca="1" si="0"/>
        <v/>
      </c>
      <c r="C50"/>
      <c r="D50" s="12" t="e">
        <f>INDEX(CACReader!$E$4:$I$1001,MATCH(VALUE(B50),CACReader!$H$4:$H$1001,0),1)</f>
        <v>#N/A</v>
      </c>
      <c r="E50" s="12" t="e">
        <f>INDEX(CACReader!$E$4:$I$1001,MATCH(VALUE(B50),CACReader!$H$4:$H$1001,0),2)</f>
        <v>#N/A</v>
      </c>
      <c r="F50" s="12" t="e">
        <f>INDEX(CACReader!$E$4:$I$1001,MATCH(VALUE(B50),CACReader!$H$4:$H$1001,0),3)</f>
        <v>#N/A</v>
      </c>
      <c r="G50" s="12" t="e">
        <f>INDEX(CACReader!$E$4:$I$1001,MATCH(VALUE(B50),CACReader!$H$4:$H$1001,0),5)</f>
        <v>#N/A</v>
      </c>
    </row>
    <row r="51" spans="1:7">
      <c r="A51" s="14" t="str">
        <f t="shared" ca="1" si="0"/>
        <v/>
      </c>
      <c r="C51"/>
      <c r="D51" s="12" t="e">
        <f>INDEX(CACReader!$E$4:$I$1001,MATCH(VALUE(B51),CACReader!$H$4:$H$1001,0),1)</f>
        <v>#N/A</v>
      </c>
      <c r="E51" s="12" t="e">
        <f>INDEX(CACReader!$E$4:$I$1001,MATCH(VALUE(B51),CACReader!$H$4:$H$1001,0),2)</f>
        <v>#N/A</v>
      </c>
      <c r="F51" s="12" t="e">
        <f>INDEX(CACReader!$E$4:$I$1001,MATCH(VALUE(B51),CACReader!$H$4:$H$1001,0),3)</f>
        <v>#N/A</v>
      </c>
      <c r="G51" s="12" t="e">
        <f>INDEX(CACReader!$E$4:$I$1001,MATCH(VALUE(B51),CACReader!$H$4:$H$1001,0),5)</f>
        <v>#N/A</v>
      </c>
    </row>
    <row r="52" spans="1:7">
      <c r="A52" s="14" t="str">
        <f t="shared" ca="1" si="0"/>
        <v/>
      </c>
      <c r="C52"/>
      <c r="D52" s="12" t="e">
        <f>INDEX(CACReader!$E$4:$I$1001,MATCH(VALUE(B52),CACReader!$H$4:$H$1001,0),1)</f>
        <v>#N/A</v>
      </c>
      <c r="E52" s="12" t="e">
        <f>INDEX(CACReader!$E$4:$I$1001,MATCH(VALUE(B52),CACReader!$H$4:$H$1001,0),2)</f>
        <v>#N/A</v>
      </c>
      <c r="F52" s="12" t="e">
        <f>INDEX(CACReader!$E$4:$I$1001,MATCH(VALUE(B52),CACReader!$H$4:$H$1001,0),3)</f>
        <v>#N/A</v>
      </c>
      <c r="G52" s="12" t="e">
        <f>INDEX(CACReader!$E$4:$I$1001,MATCH(VALUE(B52),CACReader!$H$4:$H$1001,0),5)</f>
        <v>#N/A</v>
      </c>
    </row>
    <row r="53" spans="1:7">
      <c r="A53" s="14" t="str">
        <f t="shared" ca="1" si="0"/>
        <v/>
      </c>
      <c r="C53"/>
      <c r="D53" s="12" t="e">
        <f>INDEX(CACReader!$E$4:$I$1001,MATCH(VALUE(B53),CACReader!$H$4:$H$1001,0),1)</f>
        <v>#N/A</v>
      </c>
      <c r="E53" s="12" t="e">
        <f>INDEX(CACReader!$E$4:$I$1001,MATCH(VALUE(B53),CACReader!$H$4:$H$1001,0),2)</f>
        <v>#N/A</v>
      </c>
      <c r="F53" s="12" t="e">
        <f>INDEX(CACReader!$E$4:$I$1001,MATCH(VALUE(B53),CACReader!$H$4:$H$1001,0),3)</f>
        <v>#N/A</v>
      </c>
      <c r="G53" s="12" t="e">
        <f>INDEX(CACReader!$E$4:$I$1001,MATCH(VALUE(B53),CACReader!$H$4:$H$1001,0),5)</f>
        <v>#N/A</v>
      </c>
    </row>
    <row r="54" spans="1:7">
      <c r="A54" s="14" t="str">
        <f t="shared" ca="1" si="0"/>
        <v/>
      </c>
      <c r="C54"/>
      <c r="D54" s="12" t="e">
        <f>INDEX(CACReader!$E$4:$I$1001,MATCH(VALUE(B54),CACReader!$H$4:$H$1001,0),1)</f>
        <v>#N/A</v>
      </c>
      <c r="E54" s="12" t="e">
        <f>INDEX(CACReader!$E$4:$I$1001,MATCH(VALUE(B54),CACReader!$H$4:$H$1001,0),2)</f>
        <v>#N/A</v>
      </c>
      <c r="F54" s="12" t="e">
        <f>INDEX(CACReader!$E$4:$I$1001,MATCH(VALUE(B54),CACReader!$H$4:$H$1001,0),3)</f>
        <v>#N/A</v>
      </c>
      <c r="G54" s="12" t="e">
        <f>INDEX(CACReader!$E$4:$I$1001,MATCH(VALUE(B54),CACReader!$H$4:$H$1001,0),5)</f>
        <v>#N/A</v>
      </c>
    </row>
    <row r="55" spans="1:7">
      <c r="A55" s="14" t="str">
        <f t="shared" ca="1" si="0"/>
        <v/>
      </c>
      <c r="C55"/>
      <c r="D55" s="12" t="e">
        <f>INDEX(CACReader!$E$4:$I$1001,MATCH(VALUE(B55),CACReader!$H$4:$H$1001,0),1)</f>
        <v>#N/A</v>
      </c>
      <c r="E55" s="12" t="e">
        <f>INDEX(CACReader!$E$4:$I$1001,MATCH(VALUE(B55),CACReader!$H$4:$H$1001,0),2)</f>
        <v>#N/A</v>
      </c>
      <c r="F55" s="12" t="e">
        <f>INDEX(CACReader!$E$4:$I$1001,MATCH(VALUE(B55),CACReader!$H$4:$H$1001,0),3)</f>
        <v>#N/A</v>
      </c>
      <c r="G55" s="12" t="e">
        <f>INDEX(CACReader!$E$4:$I$1001,MATCH(VALUE(B55),CACReader!$H$4:$H$1001,0),5)</f>
        <v>#N/A</v>
      </c>
    </row>
    <row r="56" spans="1:7">
      <c r="A56" s="14" t="str">
        <f t="shared" ca="1" si="0"/>
        <v/>
      </c>
      <c r="C56"/>
      <c r="D56" s="12" t="e">
        <f>INDEX(CACReader!$E$4:$I$1001,MATCH(VALUE(B56),CACReader!$H$4:$H$1001,0),1)</f>
        <v>#N/A</v>
      </c>
      <c r="E56" s="12" t="e">
        <f>INDEX(CACReader!$E$4:$I$1001,MATCH(VALUE(B56),CACReader!$H$4:$H$1001,0),2)</f>
        <v>#N/A</v>
      </c>
      <c r="F56" s="12" t="e">
        <f>INDEX(CACReader!$E$4:$I$1001,MATCH(VALUE(B56),CACReader!$H$4:$H$1001,0),3)</f>
        <v>#N/A</v>
      </c>
      <c r="G56" s="12" t="e">
        <f>INDEX(CACReader!$E$4:$I$1001,MATCH(VALUE(B56),CACReader!$H$4:$H$1001,0),5)</f>
        <v>#N/A</v>
      </c>
    </row>
    <row r="57" spans="1:7">
      <c r="A57" s="14" t="str">
        <f t="shared" ca="1" si="0"/>
        <v/>
      </c>
      <c r="C57"/>
      <c r="D57" s="12" t="e">
        <f>INDEX(CACReader!$E$4:$I$1001,MATCH(VALUE(B57),CACReader!$H$4:$H$1001,0),1)</f>
        <v>#N/A</v>
      </c>
      <c r="E57" s="12" t="e">
        <f>INDEX(CACReader!$E$4:$I$1001,MATCH(VALUE(B57),CACReader!$H$4:$H$1001,0),2)</f>
        <v>#N/A</v>
      </c>
      <c r="F57" s="12" t="e">
        <f>INDEX(CACReader!$E$4:$I$1001,MATCH(VALUE(B57),CACReader!$H$4:$H$1001,0),3)</f>
        <v>#N/A</v>
      </c>
      <c r="G57" s="12" t="e">
        <f>INDEX(CACReader!$E$4:$I$1001,MATCH(VALUE(B57),CACReader!$H$4:$H$1001,0),5)</f>
        <v>#N/A</v>
      </c>
    </row>
    <row r="58" spans="1:7">
      <c r="A58" s="14" t="str">
        <f t="shared" ca="1" si="0"/>
        <v/>
      </c>
      <c r="C58"/>
      <c r="D58" s="12" t="e">
        <f>INDEX(CACReader!$E$4:$I$1001,MATCH(VALUE(B58),CACReader!$H$4:$H$1001,0),1)</f>
        <v>#N/A</v>
      </c>
      <c r="E58" s="12" t="e">
        <f>INDEX(CACReader!$E$4:$I$1001,MATCH(VALUE(B58),CACReader!$H$4:$H$1001,0),2)</f>
        <v>#N/A</v>
      </c>
      <c r="F58" s="12" t="e">
        <f>INDEX(CACReader!$E$4:$I$1001,MATCH(VALUE(B58),CACReader!$H$4:$H$1001,0),3)</f>
        <v>#N/A</v>
      </c>
      <c r="G58" s="12" t="e">
        <f>INDEX(CACReader!$E$4:$I$1001,MATCH(VALUE(B58),CACReader!$H$4:$H$1001,0),5)</f>
        <v>#N/A</v>
      </c>
    </row>
    <row r="59" spans="1:7">
      <c r="A59" s="14" t="str">
        <f t="shared" ca="1" si="0"/>
        <v/>
      </c>
      <c r="C59"/>
      <c r="D59" s="12" t="e">
        <f>INDEX(CACReader!$E$4:$I$1001,MATCH(VALUE(B59),CACReader!$H$4:$H$1001,0),1)</f>
        <v>#N/A</v>
      </c>
      <c r="E59" s="12" t="e">
        <f>INDEX(CACReader!$E$4:$I$1001,MATCH(VALUE(B59),CACReader!$H$4:$H$1001,0),2)</f>
        <v>#N/A</v>
      </c>
      <c r="F59" s="12" t="e">
        <f>INDEX(CACReader!$E$4:$I$1001,MATCH(VALUE(B59),CACReader!$H$4:$H$1001,0),3)</f>
        <v>#N/A</v>
      </c>
      <c r="G59" s="12" t="e">
        <f>INDEX(CACReader!$E$4:$I$1001,MATCH(VALUE(B59),CACReader!$H$4:$H$1001,0),5)</f>
        <v>#N/A</v>
      </c>
    </row>
    <row r="60" spans="1:7">
      <c r="A60" s="14" t="str">
        <f t="shared" ca="1" si="0"/>
        <v/>
      </c>
      <c r="C60"/>
      <c r="D60" s="12" t="e">
        <f>INDEX(CACReader!$E$4:$I$1001,MATCH(VALUE(B60),CACReader!$H$4:$H$1001,0),1)</f>
        <v>#N/A</v>
      </c>
      <c r="E60" s="12" t="e">
        <f>INDEX(CACReader!$E$4:$I$1001,MATCH(VALUE(B60),CACReader!$H$4:$H$1001,0),2)</f>
        <v>#N/A</v>
      </c>
      <c r="F60" s="12" t="e">
        <f>INDEX(CACReader!$E$4:$I$1001,MATCH(VALUE(B60),CACReader!$H$4:$H$1001,0),3)</f>
        <v>#N/A</v>
      </c>
      <c r="G60" s="12" t="e">
        <f>INDEX(CACReader!$E$4:$I$1001,MATCH(VALUE(B60),CACReader!$H$4:$H$1001,0),5)</f>
        <v>#N/A</v>
      </c>
    </row>
    <row r="61" spans="1:7">
      <c r="A61" s="14" t="str">
        <f t="shared" ca="1" si="0"/>
        <v/>
      </c>
      <c r="C61"/>
      <c r="D61" s="12" t="e">
        <f>INDEX(CACReader!$E$4:$I$1001,MATCH(VALUE(B61),CACReader!$H$4:$H$1001,0),1)</f>
        <v>#N/A</v>
      </c>
      <c r="E61" s="12" t="e">
        <f>INDEX(CACReader!$E$4:$I$1001,MATCH(VALUE(B61),CACReader!$H$4:$H$1001,0),2)</f>
        <v>#N/A</v>
      </c>
      <c r="F61" s="12" t="e">
        <f>INDEX(CACReader!$E$4:$I$1001,MATCH(VALUE(B61),CACReader!$H$4:$H$1001,0),3)</f>
        <v>#N/A</v>
      </c>
      <c r="G61" s="12" t="e">
        <f>INDEX(CACReader!$E$4:$I$1001,MATCH(VALUE(B61),CACReader!$H$4:$H$1001,0),5)</f>
        <v>#N/A</v>
      </c>
    </row>
    <row r="62" spans="1:7">
      <c r="A62" s="14" t="str">
        <f t="shared" ca="1" si="0"/>
        <v/>
      </c>
      <c r="C62"/>
      <c r="D62" s="12" t="e">
        <f>INDEX(CACReader!$E$4:$I$1001,MATCH(VALUE(B62),CACReader!$H$4:$H$1001,0),1)</f>
        <v>#N/A</v>
      </c>
      <c r="E62" s="12" t="e">
        <f>INDEX(CACReader!$E$4:$I$1001,MATCH(VALUE(B62),CACReader!$H$4:$H$1001,0),2)</f>
        <v>#N/A</v>
      </c>
      <c r="F62" s="12" t="e">
        <f>INDEX(CACReader!$E$4:$I$1001,MATCH(VALUE(B62),CACReader!$H$4:$H$1001,0),3)</f>
        <v>#N/A</v>
      </c>
      <c r="G62" s="12" t="e">
        <f>INDEX(CACReader!$E$4:$I$1001,MATCH(VALUE(B62),CACReader!$H$4:$H$1001,0),5)</f>
        <v>#N/A</v>
      </c>
    </row>
    <row r="63" spans="1:7">
      <c r="A63" s="14" t="str">
        <f t="shared" ca="1" si="0"/>
        <v/>
      </c>
      <c r="C63"/>
      <c r="D63" s="12" t="e">
        <f>INDEX(CACReader!$E$4:$I$1001,MATCH(VALUE(B63),CACReader!$H$4:$H$1001,0),1)</f>
        <v>#N/A</v>
      </c>
      <c r="E63" s="12" t="e">
        <f>INDEX(CACReader!$E$4:$I$1001,MATCH(VALUE(B63),CACReader!$H$4:$H$1001,0),2)</f>
        <v>#N/A</v>
      </c>
      <c r="F63" s="12" t="e">
        <f>INDEX(CACReader!$E$4:$I$1001,MATCH(VALUE(B63),CACReader!$H$4:$H$1001,0),3)</f>
        <v>#N/A</v>
      </c>
      <c r="G63" s="12" t="e">
        <f>INDEX(CACReader!$E$4:$I$1001,MATCH(VALUE(B63),CACReader!$H$4:$H$1001,0),5)</f>
        <v>#N/A</v>
      </c>
    </row>
    <row r="64" spans="1:7">
      <c r="A64" s="14" t="str">
        <f t="shared" ca="1" si="0"/>
        <v/>
      </c>
      <c r="C64"/>
      <c r="D64" s="12" t="e">
        <f>INDEX(CACReader!$E$4:$I$1001,MATCH(VALUE(B64),CACReader!$H$4:$H$1001,0),1)</f>
        <v>#N/A</v>
      </c>
      <c r="E64" s="12" t="e">
        <f>INDEX(CACReader!$E$4:$I$1001,MATCH(VALUE(B64),CACReader!$H$4:$H$1001,0),2)</f>
        <v>#N/A</v>
      </c>
      <c r="F64" s="12" t="e">
        <f>INDEX(CACReader!$E$4:$I$1001,MATCH(VALUE(B64),CACReader!$H$4:$H$1001,0),3)</f>
        <v>#N/A</v>
      </c>
      <c r="G64" s="12" t="e">
        <f>INDEX(CACReader!$E$4:$I$1001,MATCH(VALUE(B64),CACReader!$H$4:$H$1001,0),5)</f>
        <v>#N/A</v>
      </c>
    </row>
    <row r="65" spans="1:7">
      <c r="A65" s="14" t="str">
        <f t="shared" ca="1" si="0"/>
        <v/>
      </c>
      <c r="C65"/>
      <c r="D65" s="12" t="e">
        <f>INDEX(CACReader!$E$4:$I$1001,MATCH(VALUE(B65),CACReader!$H$4:$H$1001,0),1)</f>
        <v>#N/A</v>
      </c>
      <c r="E65" s="12" t="e">
        <f>INDEX(CACReader!$E$4:$I$1001,MATCH(VALUE(B65),CACReader!$H$4:$H$1001,0),2)</f>
        <v>#N/A</v>
      </c>
      <c r="F65" s="12" t="e">
        <f>INDEX(CACReader!$E$4:$I$1001,MATCH(VALUE(B65),CACReader!$H$4:$H$1001,0),3)</f>
        <v>#N/A</v>
      </c>
      <c r="G65" s="12" t="e">
        <f>INDEX(CACReader!$E$4:$I$1001,MATCH(VALUE(B65),CACReader!$H$4:$H$1001,0),5)</f>
        <v>#N/A</v>
      </c>
    </row>
    <row r="66" spans="1:7">
      <c r="A66" s="14" t="str">
        <f t="shared" ca="1" si="0"/>
        <v/>
      </c>
      <c r="C66"/>
      <c r="D66" s="12" t="e">
        <f>INDEX(CACReader!$E$4:$I$1001,MATCH(VALUE(B66),CACReader!$H$4:$H$1001,0),1)</f>
        <v>#N/A</v>
      </c>
      <c r="E66" s="12" t="e">
        <f>INDEX(CACReader!$E$4:$I$1001,MATCH(VALUE(B66),CACReader!$H$4:$H$1001,0),2)</f>
        <v>#N/A</v>
      </c>
      <c r="F66" s="12" t="e">
        <f>INDEX(CACReader!$E$4:$I$1001,MATCH(VALUE(B66),CACReader!$H$4:$H$1001,0),3)</f>
        <v>#N/A</v>
      </c>
      <c r="G66" s="12" t="e">
        <f>INDEX(CACReader!$E$4:$I$1001,MATCH(VALUE(B66),CACReader!$H$4:$H$1001,0),5)</f>
        <v>#N/A</v>
      </c>
    </row>
    <row r="67" spans="1:7">
      <c r="A67" s="14" t="str">
        <f t="shared" ca="1" si="0"/>
        <v/>
      </c>
      <c r="C67"/>
      <c r="D67" s="12" t="e">
        <f>INDEX(CACReader!$E$4:$I$1001,MATCH(VALUE(B67),CACReader!$H$4:$H$1001,0),1)</f>
        <v>#N/A</v>
      </c>
      <c r="E67" s="12" t="e">
        <f>INDEX(CACReader!$E$4:$I$1001,MATCH(VALUE(B67),CACReader!$H$4:$H$1001,0),2)</f>
        <v>#N/A</v>
      </c>
      <c r="F67" s="12" t="e">
        <f>INDEX(CACReader!$E$4:$I$1001,MATCH(VALUE(B67),CACReader!$H$4:$H$1001,0),3)</f>
        <v>#N/A</v>
      </c>
      <c r="G67" s="12" t="e">
        <f>INDEX(CACReader!$E$4:$I$1001,MATCH(VALUE(B67),CACReader!$H$4:$H$1001,0),5)</f>
        <v>#N/A</v>
      </c>
    </row>
    <row r="68" spans="1:7">
      <c r="A68" s="14" t="str">
        <f t="shared" ca="1" si="0"/>
        <v/>
      </c>
      <c r="C68"/>
      <c r="D68" s="12" t="e">
        <f>INDEX(CACReader!$E$4:$I$1001,MATCH(VALUE(B68),CACReader!$H$4:$H$1001,0),1)</f>
        <v>#N/A</v>
      </c>
      <c r="E68" s="12" t="e">
        <f>INDEX(CACReader!$E$4:$I$1001,MATCH(VALUE(B68),CACReader!$H$4:$H$1001,0),2)</f>
        <v>#N/A</v>
      </c>
      <c r="F68" s="12" t="e">
        <f>INDEX(CACReader!$E$4:$I$1001,MATCH(VALUE(B68),CACReader!$H$4:$H$1001,0),3)</f>
        <v>#N/A</v>
      </c>
      <c r="G68" s="12" t="e">
        <f>INDEX(CACReader!$E$4:$I$1001,MATCH(VALUE(B68),CACReader!$H$4:$H$1001,0),5)</f>
        <v>#N/A</v>
      </c>
    </row>
    <row r="69" spans="1:7">
      <c r="A69" s="14" t="str">
        <f t="shared" ca="1" si="0"/>
        <v/>
      </c>
      <c r="C69"/>
      <c r="D69" s="12" t="e">
        <f>INDEX(CACReader!$E$4:$I$1001,MATCH(VALUE(B69),CACReader!$H$4:$H$1001,0),1)</f>
        <v>#N/A</v>
      </c>
      <c r="E69" s="12" t="e">
        <f>INDEX(CACReader!$E$4:$I$1001,MATCH(VALUE(B69),CACReader!$H$4:$H$1001,0),2)</f>
        <v>#N/A</v>
      </c>
      <c r="F69" s="12" t="e">
        <f>INDEX(CACReader!$E$4:$I$1001,MATCH(VALUE(B69),CACReader!$H$4:$H$1001,0),3)</f>
        <v>#N/A</v>
      </c>
      <c r="G69" s="12" t="e">
        <f>INDEX(CACReader!$E$4:$I$1001,MATCH(VALUE(B69),CACReader!$H$4:$H$1001,0),5)</f>
        <v>#N/A</v>
      </c>
    </row>
    <row r="70" spans="1:7">
      <c r="A70" s="14" t="str">
        <f t="shared" ca="1" si="0"/>
        <v/>
      </c>
      <c r="C70"/>
      <c r="D70" s="12" t="e">
        <f>INDEX(CACReader!$E$4:$I$1001,MATCH(VALUE(B70),CACReader!$H$4:$H$1001,0),1)</f>
        <v>#N/A</v>
      </c>
      <c r="E70" s="12" t="e">
        <f>INDEX(CACReader!$E$4:$I$1001,MATCH(VALUE(B70),CACReader!$H$4:$H$1001,0),2)</f>
        <v>#N/A</v>
      </c>
      <c r="F70" s="12" t="e">
        <f>INDEX(CACReader!$E$4:$I$1001,MATCH(VALUE(B70),CACReader!$H$4:$H$1001,0),3)</f>
        <v>#N/A</v>
      </c>
      <c r="G70" s="12" t="e">
        <f>INDEX(CACReader!$E$4:$I$1001,MATCH(VALUE(B70),CACReader!$H$4:$H$1001,0),5)</f>
        <v>#N/A</v>
      </c>
    </row>
    <row r="71" spans="1:7">
      <c r="A71" s="14" t="str">
        <f t="shared" ref="A71:A134" ca="1" si="1">IFERROR(IF(C71="","",_xlfn.DAYS(C71,IF($B$4="",TODAY(),$B$4))/30),"")</f>
        <v/>
      </c>
      <c r="C71"/>
      <c r="D71" s="12" t="e">
        <f>INDEX(CACReader!$E$4:$I$1001,MATCH(VALUE(B71),CACReader!$H$4:$H$1001,0),1)</f>
        <v>#N/A</v>
      </c>
      <c r="E71" s="12" t="e">
        <f>INDEX(CACReader!$E$4:$I$1001,MATCH(VALUE(B71),CACReader!$H$4:$H$1001,0),2)</f>
        <v>#N/A</v>
      </c>
      <c r="F71" s="12" t="e">
        <f>INDEX(CACReader!$E$4:$I$1001,MATCH(VALUE(B71),CACReader!$H$4:$H$1001,0),3)</f>
        <v>#N/A</v>
      </c>
      <c r="G71" s="12" t="e">
        <f>INDEX(CACReader!$E$4:$I$1001,MATCH(VALUE(B71),CACReader!$H$4:$H$1001,0),5)</f>
        <v>#N/A</v>
      </c>
    </row>
    <row r="72" spans="1:7">
      <c r="A72" s="14" t="str">
        <f t="shared" ca="1" si="1"/>
        <v/>
      </c>
      <c r="C72"/>
      <c r="D72" s="12" t="e">
        <f>INDEX(CACReader!$E$4:$I$1001,MATCH(VALUE(B72),CACReader!$H$4:$H$1001,0),1)</f>
        <v>#N/A</v>
      </c>
      <c r="E72" s="12" t="e">
        <f>INDEX(CACReader!$E$4:$I$1001,MATCH(VALUE(B72),CACReader!$H$4:$H$1001,0),2)</f>
        <v>#N/A</v>
      </c>
      <c r="F72" s="12" t="e">
        <f>INDEX(CACReader!$E$4:$I$1001,MATCH(VALUE(B72),CACReader!$H$4:$H$1001,0),3)</f>
        <v>#N/A</v>
      </c>
      <c r="G72" s="12" t="e">
        <f>INDEX(CACReader!$E$4:$I$1001,MATCH(VALUE(B72),CACReader!$H$4:$H$1001,0),5)</f>
        <v>#N/A</v>
      </c>
    </row>
    <row r="73" spans="1:7">
      <c r="A73" s="14" t="str">
        <f t="shared" ca="1" si="1"/>
        <v/>
      </c>
      <c r="C73"/>
      <c r="D73" s="12" t="e">
        <f>INDEX(CACReader!$E$4:$I$1001,MATCH(VALUE(B73),CACReader!$H$4:$H$1001,0),1)</f>
        <v>#N/A</v>
      </c>
      <c r="E73" s="12" t="e">
        <f>INDEX(CACReader!$E$4:$I$1001,MATCH(VALUE(B73),CACReader!$H$4:$H$1001,0),2)</f>
        <v>#N/A</v>
      </c>
      <c r="F73" s="12" t="e">
        <f>INDEX(CACReader!$E$4:$I$1001,MATCH(VALUE(B73),CACReader!$H$4:$H$1001,0),3)</f>
        <v>#N/A</v>
      </c>
      <c r="G73" s="12" t="e">
        <f>INDEX(CACReader!$E$4:$I$1001,MATCH(VALUE(B73),CACReader!$H$4:$H$1001,0),5)</f>
        <v>#N/A</v>
      </c>
    </row>
    <row r="74" spans="1:7">
      <c r="A74" s="14" t="str">
        <f t="shared" ca="1" si="1"/>
        <v/>
      </c>
      <c r="C74"/>
      <c r="D74" s="12" t="e">
        <f>INDEX(CACReader!$E$4:$I$1001,MATCH(VALUE(B74),CACReader!$H$4:$H$1001,0),1)</f>
        <v>#N/A</v>
      </c>
      <c r="E74" s="12" t="e">
        <f>INDEX(CACReader!$E$4:$I$1001,MATCH(VALUE(B74),CACReader!$H$4:$H$1001,0),2)</f>
        <v>#N/A</v>
      </c>
      <c r="F74" s="12" t="e">
        <f>INDEX(CACReader!$E$4:$I$1001,MATCH(VALUE(B74),CACReader!$H$4:$H$1001,0),3)</f>
        <v>#N/A</v>
      </c>
      <c r="G74" s="12" t="e">
        <f>INDEX(CACReader!$E$4:$I$1001,MATCH(VALUE(B74),CACReader!$H$4:$H$1001,0),5)</f>
        <v>#N/A</v>
      </c>
    </row>
    <row r="75" spans="1:7">
      <c r="A75" s="14" t="str">
        <f t="shared" ca="1" si="1"/>
        <v/>
      </c>
      <c r="C75"/>
      <c r="D75" s="12" t="e">
        <f>INDEX(CACReader!$E$4:$I$1001,MATCH(VALUE(B75),CACReader!$H$4:$H$1001,0),1)</f>
        <v>#N/A</v>
      </c>
      <c r="E75" s="12" t="e">
        <f>INDEX(CACReader!$E$4:$I$1001,MATCH(VALUE(B75),CACReader!$H$4:$H$1001,0),2)</f>
        <v>#N/A</v>
      </c>
      <c r="F75" s="12" t="e">
        <f>INDEX(CACReader!$E$4:$I$1001,MATCH(VALUE(B75),CACReader!$H$4:$H$1001,0),3)</f>
        <v>#N/A</v>
      </c>
      <c r="G75" s="12" t="e">
        <f>INDEX(CACReader!$E$4:$I$1001,MATCH(VALUE(B75),CACReader!$H$4:$H$1001,0),5)</f>
        <v>#N/A</v>
      </c>
    </row>
    <row r="76" spans="1:7">
      <c r="A76" s="14" t="str">
        <f t="shared" ca="1" si="1"/>
        <v/>
      </c>
      <c r="C76"/>
      <c r="D76" s="12" t="e">
        <f>INDEX(CACReader!$E$4:$I$1001,MATCH(VALUE(B76),CACReader!$H$4:$H$1001,0),1)</f>
        <v>#N/A</v>
      </c>
      <c r="E76" s="12" t="e">
        <f>INDEX(CACReader!$E$4:$I$1001,MATCH(VALUE(B76),CACReader!$H$4:$H$1001,0),2)</f>
        <v>#N/A</v>
      </c>
      <c r="F76" s="12" t="e">
        <f>INDEX(CACReader!$E$4:$I$1001,MATCH(VALUE(B76),CACReader!$H$4:$H$1001,0),3)</f>
        <v>#N/A</v>
      </c>
      <c r="G76" s="12" t="e">
        <f>INDEX(CACReader!$E$4:$I$1001,MATCH(VALUE(B76),CACReader!$H$4:$H$1001,0),5)</f>
        <v>#N/A</v>
      </c>
    </row>
    <row r="77" spans="1:7">
      <c r="A77" s="14" t="str">
        <f t="shared" ca="1" si="1"/>
        <v/>
      </c>
      <c r="C77"/>
      <c r="D77" s="12" t="e">
        <f>INDEX(CACReader!$E$4:$I$1001,MATCH(VALUE(B77),CACReader!$H$4:$H$1001,0),1)</f>
        <v>#N/A</v>
      </c>
      <c r="E77" s="12" t="e">
        <f>INDEX(CACReader!$E$4:$I$1001,MATCH(VALUE(B77),CACReader!$H$4:$H$1001,0),2)</f>
        <v>#N/A</v>
      </c>
      <c r="F77" s="12" t="e">
        <f>INDEX(CACReader!$E$4:$I$1001,MATCH(VALUE(B77),CACReader!$H$4:$H$1001,0),3)</f>
        <v>#N/A</v>
      </c>
      <c r="G77" s="12" t="e">
        <f>INDEX(CACReader!$E$4:$I$1001,MATCH(VALUE(B77),CACReader!$H$4:$H$1001,0),5)</f>
        <v>#N/A</v>
      </c>
    </row>
    <row r="78" spans="1:7">
      <c r="A78" s="14" t="str">
        <f t="shared" ca="1" si="1"/>
        <v/>
      </c>
      <c r="C78"/>
      <c r="D78" s="12" t="e">
        <f>INDEX(CACReader!$E$4:$I$1001,MATCH(VALUE(B78),CACReader!$H$4:$H$1001,0),1)</f>
        <v>#N/A</v>
      </c>
      <c r="E78" s="12" t="e">
        <f>INDEX(CACReader!$E$4:$I$1001,MATCH(VALUE(B78),CACReader!$H$4:$H$1001,0),2)</f>
        <v>#N/A</v>
      </c>
      <c r="F78" s="12" t="e">
        <f>INDEX(CACReader!$E$4:$I$1001,MATCH(VALUE(B78),CACReader!$H$4:$H$1001,0),3)</f>
        <v>#N/A</v>
      </c>
      <c r="G78" s="12" t="e">
        <f>INDEX(CACReader!$E$4:$I$1001,MATCH(VALUE(B78),CACReader!$H$4:$H$1001,0),5)</f>
        <v>#N/A</v>
      </c>
    </row>
    <row r="79" spans="1:7">
      <c r="A79" s="14" t="str">
        <f t="shared" ca="1" si="1"/>
        <v/>
      </c>
      <c r="C79"/>
      <c r="D79" s="12" t="e">
        <f>INDEX(CACReader!$E$4:$I$1001,MATCH(VALUE(B79),CACReader!$H$4:$H$1001,0),1)</f>
        <v>#N/A</v>
      </c>
      <c r="E79" s="12" t="e">
        <f>INDEX(CACReader!$E$4:$I$1001,MATCH(VALUE(B79),CACReader!$H$4:$H$1001,0),2)</f>
        <v>#N/A</v>
      </c>
      <c r="F79" s="12" t="e">
        <f>INDEX(CACReader!$E$4:$I$1001,MATCH(VALUE(B79),CACReader!$H$4:$H$1001,0),3)</f>
        <v>#N/A</v>
      </c>
      <c r="G79" s="12" t="e">
        <f>INDEX(CACReader!$E$4:$I$1001,MATCH(VALUE(B79),CACReader!$H$4:$H$1001,0),5)</f>
        <v>#N/A</v>
      </c>
    </row>
    <row r="80" spans="1:7">
      <c r="A80" s="14" t="str">
        <f t="shared" ca="1" si="1"/>
        <v/>
      </c>
      <c r="C80"/>
      <c r="D80" s="12" t="e">
        <f>INDEX(CACReader!$E$4:$I$1001,MATCH(VALUE(B80),CACReader!$H$4:$H$1001,0),1)</f>
        <v>#N/A</v>
      </c>
      <c r="E80" s="12" t="e">
        <f>INDEX(CACReader!$E$4:$I$1001,MATCH(VALUE(B80),CACReader!$H$4:$H$1001,0),2)</f>
        <v>#N/A</v>
      </c>
      <c r="F80" s="12" t="e">
        <f>INDEX(CACReader!$E$4:$I$1001,MATCH(VALUE(B80),CACReader!$H$4:$H$1001,0),3)</f>
        <v>#N/A</v>
      </c>
      <c r="G80" s="12" t="e">
        <f>INDEX(CACReader!$E$4:$I$1001,MATCH(VALUE(B80),CACReader!$H$4:$H$1001,0),5)</f>
        <v>#N/A</v>
      </c>
    </row>
    <row r="81" spans="1:7">
      <c r="A81" s="14" t="str">
        <f t="shared" ca="1" si="1"/>
        <v/>
      </c>
      <c r="C81"/>
      <c r="D81" s="12" t="e">
        <f>INDEX(CACReader!$E$4:$I$1001,MATCH(VALUE(B81),CACReader!$H$4:$H$1001,0),1)</f>
        <v>#N/A</v>
      </c>
      <c r="E81" s="12" t="e">
        <f>INDEX(CACReader!$E$4:$I$1001,MATCH(VALUE(B81),CACReader!$H$4:$H$1001,0),2)</f>
        <v>#N/A</v>
      </c>
      <c r="F81" s="12" t="e">
        <f>INDEX(CACReader!$E$4:$I$1001,MATCH(VALUE(B81),CACReader!$H$4:$H$1001,0),3)</f>
        <v>#N/A</v>
      </c>
      <c r="G81" s="12" t="e">
        <f>INDEX(CACReader!$E$4:$I$1001,MATCH(VALUE(B81),CACReader!$H$4:$H$1001,0),5)</f>
        <v>#N/A</v>
      </c>
    </row>
    <row r="82" spans="1:7">
      <c r="A82" s="14" t="str">
        <f t="shared" ca="1" si="1"/>
        <v/>
      </c>
      <c r="C82"/>
      <c r="D82" s="12" t="e">
        <f>INDEX(CACReader!$E$4:$I$1001,MATCH(VALUE(B82),CACReader!$H$4:$H$1001,0),1)</f>
        <v>#N/A</v>
      </c>
      <c r="E82" s="12" t="e">
        <f>INDEX(CACReader!$E$4:$I$1001,MATCH(VALUE(B82),CACReader!$H$4:$H$1001,0),2)</f>
        <v>#N/A</v>
      </c>
      <c r="F82" s="12" t="e">
        <f>INDEX(CACReader!$E$4:$I$1001,MATCH(VALUE(B82),CACReader!$H$4:$H$1001,0),3)</f>
        <v>#N/A</v>
      </c>
      <c r="G82" s="12" t="e">
        <f>INDEX(CACReader!$E$4:$I$1001,MATCH(VALUE(B82),CACReader!$H$4:$H$1001,0),5)</f>
        <v>#N/A</v>
      </c>
    </row>
    <row r="83" spans="1:7">
      <c r="A83" s="14" t="str">
        <f t="shared" ca="1" si="1"/>
        <v/>
      </c>
      <c r="C83"/>
      <c r="D83" s="12" t="e">
        <f>INDEX(CACReader!$E$4:$I$1001,MATCH(VALUE(B83),CACReader!$H$4:$H$1001,0),1)</f>
        <v>#N/A</v>
      </c>
      <c r="E83" s="12" t="e">
        <f>INDEX(CACReader!$E$4:$I$1001,MATCH(VALUE(B83),CACReader!$H$4:$H$1001,0),2)</f>
        <v>#N/A</v>
      </c>
      <c r="F83" s="12" t="e">
        <f>INDEX(CACReader!$E$4:$I$1001,MATCH(VALUE(B83),CACReader!$H$4:$H$1001,0),3)</f>
        <v>#N/A</v>
      </c>
      <c r="G83" s="12" t="e">
        <f>INDEX(CACReader!$E$4:$I$1001,MATCH(VALUE(B83),CACReader!$H$4:$H$1001,0),5)</f>
        <v>#N/A</v>
      </c>
    </row>
    <row r="84" spans="1:7">
      <c r="A84" s="14" t="str">
        <f t="shared" ca="1" si="1"/>
        <v/>
      </c>
      <c r="C84"/>
      <c r="D84" s="12" t="e">
        <f>INDEX(CACReader!$E$4:$I$1001,MATCH(VALUE(B84),CACReader!$H$4:$H$1001,0),1)</f>
        <v>#N/A</v>
      </c>
      <c r="E84" s="12" t="e">
        <f>INDEX(CACReader!$E$4:$I$1001,MATCH(VALUE(B84),CACReader!$H$4:$H$1001,0),2)</f>
        <v>#N/A</v>
      </c>
      <c r="F84" s="12" t="e">
        <f>INDEX(CACReader!$E$4:$I$1001,MATCH(VALUE(B84),CACReader!$H$4:$H$1001,0),3)</f>
        <v>#N/A</v>
      </c>
      <c r="G84" s="12" t="e">
        <f>INDEX(CACReader!$E$4:$I$1001,MATCH(VALUE(B84),CACReader!$H$4:$H$1001,0),5)</f>
        <v>#N/A</v>
      </c>
    </row>
    <row r="85" spans="1:7">
      <c r="A85" s="14" t="str">
        <f t="shared" ca="1" si="1"/>
        <v/>
      </c>
      <c r="C85"/>
      <c r="D85" s="12" t="e">
        <f>INDEX(CACReader!$E$4:$I$1001,MATCH(VALUE(B85),CACReader!$H$4:$H$1001,0),1)</f>
        <v>#N/A</v>
      </c>
      <c r="E85" s="12" t="e">
        <f>INDEX(CACReader!$E$4:$I$1001,MATCH(VALUE(B85),CACReader!$H$4:$H$1001,0),2)</f>
        <v>#N/A</v>
      </c>
      <c r="F85" s="12" t="e">
        <f>INDEX(CACReader!$E$4:$I$1001,MATCH(VALUE(B85),CACReader!$H$4:$H$1001,0),3)</f>
        <v>#N/A</v>
      </c>
      <c r="G85" s="12" t="e">
        <f>INDEX(CACReader!$E$4:$I$1001,MATCH(VALUE(B85),CACReader!$H$4:$H$1001,0),5)</f>
        <v>#N/A</v>
      </c>
    </row>
    <row r="86" spans="1:7">
      <c r="A86" s="14" t="str">
        <f t="shared" ca="1" si="1"/>
        <v/>
      </c>
      <c r="C86"/>
      <c r="D86" s="12" t="e">
        <f>INDEX(CACReader!$E$4:$I$1001,MATCH(VALUE(B86),CACReader!$H$4:$H$1001,0),1)</f>
        <v>#N/A</v>
      </c>
      <c r="E86" s="12" t="e">
        <f>INDEX(CACReader!$E$4:$I$1001,MATCH(VALUE(B86),CACReader!$H$4:$H$1001,0),2)</f>
        <v>#N/A</v>
      </c>
      <c r="F86" s="12" t="e">
        <f>INDEX(CACReader!$E$4:$I$1001,MATCH(VALUE(B86),CACReader!$H$4:$H$1001,0),3)</f>
        <v>#N/A</v>
      </c>
      <c r="G86" s="12" t="e">
        <f>INDEX(CACReader!$E$4:$I$1001,MATCH(VALUE(B86),CACReader!$H$4:$H$1001,0),5)</f>
        <v>#N/A</v>
      </c>
    </row>
    <row r="87" spans="1:7">
      <c r="A87" s="14" t="str">
        <f t="shared" ca="1" si="1"/>
        <v/>
      </c>
      <c r="C87"/>
      <c r="D87" s="12" t="e">
        <f>INDEX(CACReader!$E$4:$I$1001,MATCH(VALUE(B87),CACReader!$H$4:$H$1001,0),1)</f>
        <v>#N/A</v>
      </c>
      <c r="E87" s="12" t="e">
        <f>INDEX(CACReader!$E$4:$I$1001,MATCH(VALUE(B87),CACReader!$H$4:$H$1001,0),2)</f>
        <v>#N/A</v>
      </c>
      <c r="F87" s="12" t="e">
        <f>INDEX(CACReader!$E$4:$I$1001,MATCH(VALUE(B87),CACReader!$H$4:$H$1001,0),3)</f>
        <v>#N/A</v>
      </c>
      <c r="G87" s="12" t="e">
        <f>INDEX(CACReader!$E$4:$I$1001,MATCH(VALUE(B87),CACReader!$H$4:$H$1001,0),5)</f>
        <v>#N/A</v>
      </c>
    </row>
    <row r="88" spans="1:7">
      <c r="A88" s="14" t="str">
        <f t="shared" ca="1" si="1"/>
        <v/>
      </c>
      <c r="C88"/>
      <c r="D88" s="12" t="e">
        <f>INDEX(CACReader!$E$4:$I$1001,MATCH(VALUE(B88),CACReader!$H$4:$H$1001,0),1)</f>
        <v>#N/A</v>
      </c>
      <c r="E88" s="12" t="e">
        <f>INDEX(CACReader!$E$4:$I$1001,MATCH(VALUE(B88),CACReader!$H$4:$H$1001,0),2)</f>
        <v>#N/A</v>
      </c>
      <c r="F88" s="12" t="e">
        <f>INDEX(CACReader!$E$4:$I$1001,MATCH(VALUE(B88),CACReader!$H$4:$H$1001,0),3)</f>
        <v>#N/A</v>
      </c>
      <c r="G88" s="12" t="e">
        <f>INDEX(CACReader!$E$4:$I$1001,MATCH(VALUE(B88),CACReader!$H$4:$H$1001,0),5)</f>
        <v>#N/A</v>
      </c>
    </row>
    <row r="89" spans="1:7">
      <c r="A89" s="14" t="str">
        <f t="shared" ca="1" si="1"/>
        <v/>
      </c>
      <c r="C89"/>
      <c r="D89" s="12" t="e">
        <f>INDEX(CACReader!$E$4:$I$1001,MATCH(VALUE(B89),CACReader!$H$4:$H$1001,0),1)</f>
        <v>#N/A</v>
      </c>
      <c r="E89" s="12" t="e">
        <f>INDEX(CACReader!$E$4:$I$1001,MATCH(VALUE(B89),CACReader!$H$4:$H$1001,0),2)</f>
        <v>#N/A</v>
      </c>
      <c r="F89" s="12" t="e">
        <f>INDEX(CACReader!$E$4:$I$1001,MATCH(VALUE(B89),CACReader!$H$4:$H$1001,0),3)</f>
        <v>#N/A</v>
      </c>
      <c r="G89" s="12" t="e">
        <f>INDEX(CACReader!$E$4:$I$1001,MATCH(VALUE(B89),CACReader!$H$4:$H$1001,0),5)</f>
        <v>#N/A</v>
      </c>
    </row>
    <row r="90" spans="1:7">
      <c r="A90" s="14" t="str">
        <f t="shared" ca="1" si="1"/>
        <v/>
      </c>
      <c r="C90"/>
      <c r="D90" s="12" t="e">
        <f>INDEX(CACReader!$E$4:$I$1001,MATCH(VALUE(B90),CACReader!$H$4:$H$1001,0),1)</f>
        <v>#N/A</v>
      </c>
      <c r="E90" s="12" t="e">
        <f>INDEX(CACReader!$E$4:$I$1001,MATCH(VALUE(B90),CACReader!$H$4:$H$1001,0),2)</f>
        <v>#N/A</v>
      </c>
      <c r="F90" s="12" t="e">
        <f>INDEX(CACReader!$E$4:$I$1001,MATCH(VALUE(B90),CACReader!$H$4:$H$1001,0),3)</f>
        <v>#N/A</v>
      </c>
      <c r="G90" s="12" t="e">
        <f>INDEX(CACReader!$E$4:$I$1001,MATCH(VALUE(B90),CACReader!$H$4:$H$1001,0),5)</f>
        <v>#N/A</v>
      </c>
    </row>
    <row r="91" spans="1:7">
      <c r="A91" s="14" t="str">
        <f t="shared" ca="1" si="1"/>
        <v/>
      </c>
      <c r="C91"/>
      <c r="D91" s="12" t="e">
        <f>INDEX(CACReader!$E$4:$I$1001,MATCH(VALUE(B91),CACReader!$H$4:$H$1001,0),1)</f>
        <v>#N/A</v>
      </c>
      <c r="E91" s="12" t="e">
        <f>INDEX(CACReader!$E$4:$I$1001,MATCH(VALUE(B91),CACReader!$H$4:$H$1001,0),2)</f>
        <v>#N/A</v>
      </c>
      <c r="F91" s="12" t="e">
        <f>INDEX(CACReader!$E$4:$I$1001,MATCH(VALUE(B91),CACReader!$H$4:$H$1001,0),3)</f>
        <v>#N/A</v>
      </c>
      <c r="G91" s="12" t="e">
        <f>INDEX(CACReader!$E$4:$I$1001,MATCH(VALUE(B91),CACReader!$H$4:$H$1001,0),5)</f>
        <v>#N/A</v>
      </c>
    </row>
    <row r="92" spans="1:7">
      <c r="A92" s="14" t="str">
        <f t="shared" ca="1" si="1"/>
        <v/>
      </c>
      <c r="C92"/>
      <c r="D92" s="12" t="e">
        <f>INDEX(CACReader!$E$4:$I$1001,MATCH(VALUE(B92),CACReader!$H$4:$H$1001,0),1)</f>
        <v>#N/A</v>
      </c>
      <c r="E92" s="12" t="e">
        <f>INDEX(CACReader!$E$4:$I$1001,MATCH(VALUE(B92),CACReader!$H$4:$H$1001,0),2)</f>
        <v>#N/A</v>
      </c>
      <c r="F92" s="12" t="e">
        <f>INDEX(CACReader!$E$4:$I$1001,MATCH(VALUE(B92),CACReader!$H$4:$H$1001,0),3)</f>
        <v>#N/A</v>
      </c>
      <c r="G92" s="12" t="e">
        <f>INDEX(CACReader!$E$4:$I$1001,MATCH(VALUE(B92),CACReader!$H$4:$H$1001,0),5)</f>
        <v>#N/A</v>
      </c>
    </row>
    <row r="93" spans="1:7">
      <c r="A93" s="14" t="str">
        <f t="shared" ca="1" si="1"/>
        <v/>
      </c>
      <c r="C93"/>
      <c r="D93" s="12" t="e">
        <f>INDEX(CACReader!$E$4:$I$1001,MATCH(VALUE(B93),CACReader!$H$4:$H$1001,0),1)</f>
        <v>#N/A</v>
      </c>
      <c r="E93" s="12" t="e">
        <f>INDEX(CACReader!$E$4:$I$1001,MATCH(VALUE(B93),CACReader!$H$4:$H$1001,0),2)</f>
        <v>#N/A</v>
      </c>
      <c r="F93" s="12" t="e">
        <f>INDEX(CACReader!$E$4:$I$1001,MATCH(VALUE(B93),CACReader!$H$4:$H$1001,0),3)</f>
        <v>#N/A</v>
      </c>
      <c r="G93" s="12" t="e">
        <f>INDEX(CACReader!$E$4:$I$1001,MATCH(VALUE(B93),CACReader!$H$4:$H$1001,0),5)</f>
        <v>#N/A</v>
      </c>
    </row>
    <row r="94" spans="1:7">
      <c r="A94" s="14" t="str">
        <f t="shared" ca="1" si="1"/>
        <v/>
      </c>
      <c r="C94"/>
      <c r="D94" s="12" t="e">
        <f>INDEX(CACReader!$E$4:$I$1001,MATCH(VALUE(B94),CACReader!$H$4:$H$1001,0),1)</f>
        <v>#N/A</v>
      </c>
      <c r="E94" s="12" t="e">
        <f>INDEX(CACReader!$E$4:$I$1001,MATCH(VALUE(B94),CACReader!$H$4:$H$1001,0),2)</f>
        <v>#N/A</v>
      </c>
      <c r="F94" s="12" t="e">
        <f>INDEX(CACReader!$E$4:$I$1001,MATCH(VALUE(B94),CACReader!$H$4:$H$1001,0),3)</f>
        <v>#N/A</v>
      </c>
      <c r="G94" s="12" t="e">
        <f>INDEX(CACReader!$E$4:$I$1001,MATCH(VALUE(B94),CACReader!$H$4:$H$1001,0),5)</f>
        <v>#N/A</v>
      </c>
    </row>
    <row r="95" spans="1:7">
      <c r="A95" s="14" t="str">
        <f t="shared" ca="1" si="1"/>
        <v/>
      </c>
      <c r="C95"/>
      <c r="D95" s="12" t="e">
        <f>INDEX(CACReader!$E$4:$I$1001,MATCH(VALUE(B95),CACReader!$H$4:$H$1001,0),1)</f>
        <v>#N/A</v>
      </c>
      <c r="E95" s="12" t="e">
        <f>INDEX(CACReader!$E$4:$I$1001,MATCH(VALUE(B95),CACReader!$H$4:$H$1001,0),2)</f>
        <v>#N/A</v>
      </c>
      <c r="F95" s="12" t="e">
        <f>INDEX(CACReader!$E$4:$I$1001,MATCH(VALUE(B95),CACReader!$H$4:$H$1001,0),3)</f>
        <v>#N/A</v>
      </c>
      <c r="G95" s="12" t="e">
        <f>INDEX(CACReader!$E$4:$I$1001,MATCH(VALUE(B95),CACReader!$H$4:$H$1001,0),5)</f>
        <v>#N/A</v>
      </c>
    </row>
    <row r="96" spans="1:7">
      <c r="A96" s="14" t="str">
        <f t="shared" ca="1" si="1"/>
        <v/>
      </c>
      <c r="C96"/>
      <c r="D96" s="12" t="e">
        <f>INDEX(CACReader!$E$4:$I$1001,MATCH(VALUE(B96),CACReader!$H$4:$H$1001,0),1)</f>
        <v>#N/A</v>
      </c>
      <c r="E96" s="12" t="e">
        <f>INDEX(CACReader!$E$4:$I$1001,MATCH(VALUE(B96),CACReader!$H$4:$H$1001,0),2)</f>
        <v>#N/A</v>
      </c>
      <c r="F96" s="12" t="e">
        <f>INDEX(CACReader!$E$4:$I$1001,MATCH(VALUE(B96),CACReader!$H$4:$H$1001,0),3)</f>
        <v>#N/A</v>
      </c>
      <c r="G96" s="12" t="e">
        <f>INDEX(CACReader!$E$4:$I$1001,MATCH(VALUE(B96),CACReader!$H$4:$H$1001,0),5)</f>
        <v>#N/A</v>
      </c>
    </row>
    <row r="97" spans="1:7">
      <c r="A97" s="14" t="str">
        <f t="shared" ca="1" si="1"/>
        <v/>
      </c>
      <c r="C97"/>
      <c r="D97" s="12" t="e">
        <f>INDEX(CACReader!$E$4:$I$1001,MATCH(VALUE(B97),CACReader!$H$4:$H$1001,0),1)</f>
        <v>#N/A</v>
      </c>
      <c r="E97" s="12" t="e">
        <f>INDEX(CACReader!$E$4:$I$1001,MATCH(VALUE(B97),CACReader!$H$4:$H$1001,0),2)</f>
        <v>#N/A</v>
      </c>
      <c r="F97" s="12" t="e">
        <f>INDEX(CACReader!$E$4:$I$1001,MATCH(VALUE(B97),CACReader!$H$4:$H$1001,0),3)</f>
        <v>#N/A</v>
      </c>
      <c r="G97" s="12" t="e">
        <f>INDEX(CACReader!$E$4:$I$1001,MATCH(VALUE(B97),CACReader!$H$4:$H$1001,0),5)</f>
        <v>#N/A</v>
      </c>
    </row>
    <row r="98" spans="1:7">
      <c r="A98" s="14" t="str">
        <f t="shared" ca="1" si="1"/>
        <v/>
      </c>
      <c r="C98"/>
      <c r="D98" s="12" t="e">
        <f>INDEX(CACReader!$E$4:$I$1001,MATCH(VALUE(B98),CACReader!$H$4:$H$1001,0),1)</f>
        <v>#N/A</v>
      </c>
      <c r="E98" s="12" t="e">
        <f>INDEX(CACReader!$E$4:$I$1001,MATCH(VALUE(B98),CACReader!$H$4:$H$1001,0),2)</f>
        <v>#N/A</v>
      </c>
      <c r="F98" s="12" t="e">
        <f>INDEX(CACReader!$E$4:$I$1001,MATCH(VALUE(B98),CACReader!$H$4:$H$1001,0),3)</f>
        <v>#N/A</v>
      </c>
      <c r="G98" s="12" t="e">
        <f>INDEX(CACReader!$E$4:$I$1001,MATCH(VALUE(B98),CACReader!$H$4:$H$1001,0),5)</f>
        <v>#N/A</v>
      </c>
    </row>
    <row r="99" spans="1:7">
      <c r="A99" s="14" t="str">
        <f t="shared" ca="1" si="1"/>
        <v/>
      </c>
      <c r="C99"/>
      <c r="D99" s="12" t="e">
        <f>INDEX(CACReader!$E$4:$I$1001,MATCH(VALUE(B99),CACReader!$H$4:$H$1001,0),1)</f>
        <v>#N/A</v>
      </c>
      <c r="E99" s="12" t="e">
        <f>INDEX(CACReader!$E$4:$I$1001,MATCH(VALUE(B99),CACReader!$H$4:$H$1001,0),2)</f>
        <v>#N/A</v>
      </c>
      <c r="F99" s="12" t="e">
        <f>INDEX(CACReader!$E$4:$I$1001,MATCH(VALUE(B99),CACReader!$H$4:$H$1001,0),3)</f>
        <v>#N/A</v>
      </c>
      <c r="G99" s="12" t="e">
        <f>INDEX(CACReader!$E$4:$I$1001,MATCH(VALUE(B99),CACReader!$H$4:$H$1001,0),5)</f>
        <v>#N/A</v>
      </c>
    </row>
    <row r="100" spans="1:7">
      <c r="A100" s="14" t="str">
        <f t="shared" ca="1" si="1"/>
        <v/>
      </c>
      <c r="C100"/>
      <c r="D100" s="12" t="e">
        <f>INDEX(CACReader!$E$4:$I$1001,MATCH(VALUE(B100),CACReader!$H$4:$H$1001,0),1)</f>
        <v>#N/A</v>
      </c>
      <c r="E100" s="12" t="e">
        <f>INDEX(CACReader!$E$4:$I$1001,MATCH(VALUE(B100),CACReader!$H$4:$H$1001,0),2)</f>
        <v>#N/A</v>
      </c>
      <c r="F100" s="12" t="e">
        <f>INDEX(CACReader!$E$4:$I$1001,MATCH(VALUE(B100),CACReader!$H$4:$H$1001,0),3)</f>
        <v>#N/A</v>
      </c>
      <c r="G100" s="12" t="e">
        <f>INDEX(CACReader!$E$4:$I$1001,MATCH(VALUE(B100),CACReader!$H$4:$H$1001,0),5)</f>
        <v>#N/A</v>
      </c>
    </row>
    <row r="101" spans="1:7">
      <c r="A101" s="14" t="str">
        <f t="shared" ca="1" si="1"/>
        <v/>
      </c>
      <c r="C101"/>
      <c r="D101" s="12" t="e">
        <f>INDEX(CACReader!$E$4:$I$1001,MATCH(VALUE(B101),CACReader!$H$4:$H$1001,0),1)</f>
        <v>#N/A</v>
      </c>
      <c r="E101" s="12" t="e">
        <f>INDEX(CACReader!$E$4:$I$1001,MATCH(VALUE(B101),CACReader!$H$4:$H$1001,0),2)</f>
        <v>#N/A</v>
      </c>
      <c r="F101" s="12" t="e">
        <f>INDEX(CACReader!$E$4:$I$1001,MATCH(VALUE(B101),CACReader!$H$4:$H$1001,0),3)</f>
        <v>#N/A</v>
      </c>
      <c r="G101" s="12" t="e">
        <f>INDEX(CACReader!$E$4:$I$1001,MATCH(VALUE(B101),CACReader!$H$4:$H$1001,0),5)</f>
        <v>#N/A</v>
      </c>
    </row>
    <row r="102" spans="1:7">
      <c r="A102" s="14" t="str">
        <f t="shared" ca="1" si="1"/>
        <v/>
      </c>
      <c r="C102"/>
      <c r="D102" s="12" t="e">
        <f>INDEX(CACReader!$E$4:$I$1001,MATCH(VALUE(B102),CACReader!$H$4:$H$1001,0),1)</f>
        <v>#N/A</v>
      </c>
      <c r="E102" s="12" t="e">
        <f>INDEX(CACReader!$E$4:$I$1001,MATCH(VALUE(B102),CACReader!$H$4:$H$1001,0),2)</f>
        <v>#N/A</v>
      </c>
      <c r="F102" s="12" t="e">
        <f>INDEX(CACReader!$E$4:$I$1001,MATCH(VALUE(B102),CACReader!$H$4:$H$1001,0),3)</f>
        <v>#N/A</v>
      </c>
      <c r="G102" s="12" t="e">
        <f>INDEX(CACReader!$E$4:$I$1001,MATCH(VALUE(B102),CACReader!$H$4:$H$1001,0),5)</f>
        <v>#N/A</v>
      </c>
    </row>
    <row r="103" spans="1:7">
      <c r="A103" s="14" t="str">
        <f t="shared" ca="1" si="1"/>
        <v/>
      </c>
      <c r="C103"/>
      <c r="D103" s="12" t="e">
        <f>INDEX(CACReader!$E$4:$I$1001,MATCH(VALUE(B103),CACReader!$H$4:$H$1001,0),1)</f>
        <v>#N/A</v>
      </c>
      <c r="E103" s="12" t="e">
        <f>INDEX(CACReader!$E$4:$I$1001,MATCH(VALUE(B103),CACReader!$H$4:$H$1001,0),2)</f>
        <v>#N/A</v>
      </c>
      <c r="F103" s="12" t="e">
        <f>INDEX(CACReader!$E$4:$I$1001,MATCH(VALUE(B103),CACReader!$H$4:$H$1001,0),3)</f>
        <v>#N/A</v>
      </c>
      <c r="G103" s="12" t="e">
        <f>INDEX(CACReader!$E$4:$I$1001,MATCH(VALUE(B103),CACReader!$H$4:$H$1001,0),5)</f>
        <v>#N/A</v>
      </c>
    </row>
    <row r="104" spans="1:7">
      <c r="A104" s="14" t="str">
        <f t="shared" ca="1" si="1"/>
        <v/>
      </c>
      <c r="C104"/>
      <c r="D104" s="12" t="e">
        <f>INDEX(CACReader!$E$4:$I$1001,MATCH(VALUE(B104),CACReader!$H$4:$H$1001,0),1)</f>
        <v>#N/A</v>
      </c>
      <c r="E104" s="12" t="e">
        <f>INDEX(CACReader!$E$4:$I$1001,MATCH(VALUE(B104),CACReader!$H$4:$H$1001,0),2)</f>
        <v>#N/A</v>
      </c>
      <c r="F104" s="12" t="e">
        <f>INDEX(CACReader!$E$4:$I$1001,MATCH(VALUE(B104),CACReader!$H$4:$H$1001,0),3)</f>
        <v>#N/A</v>
      </c>
      <c r="G104" s="12" t="e">
        <f>INDEX(CACReader!$E$4:$I$1001,MATCH(VALUE(B104),CACReader!$H$4:$H$1001,0),5)</f>
        <v>#N/A</v>
      </c>
    </row>
    <row r="105" spans="1:7">
      <c r="A105" s="14" t="str">
        <f t="shared" ca="1" si="1"/>
        <v/>
      </c>
      <c r="C105"/>
      <c r="D105" s="12" t="e">
        <f>INDEX(CACReader!$E$4:$I$1001,MATCH(VALUE(B105),CACReader!$H$4:$H$1001,0),1)</f>
        <v>#N/A</v>
      </c>
      <c r="E105" s="12" t="e">
        <f>INDEX(CACReader!$E$4:$I$1001,MATCH(VALUE(B105),CACReader!$H$4:$H$1001,0),2)</f>
        <v>#N/A</v>
      </c>
      <c r="F105" s="12" t="e">
        <f>INDEX(CACReader!$E$4:$I$1001,MATCH(VALUE(B105),CACReader!$H$4:$H$1001,0),3)</f>
        <v>#N/A</v>
      </c>
      <c r="G105" s="12" t="e">
        <f>INDEX(CACReader!$E$4:$I$1001,MATCH(VALUE(B105),CACReader!$H$4:$H$1001,0),5)</f>
        <v>#N/A</v>
      </c>
    </row>
    <row r="106" spans="1:7">
      <c r="A106" s="14" t="str">
        <f t="shared" ca="1" si="1"/>
        <v/>
      </c>
      <c r="C106"/>
      <c r="D106" s="12" t="e">
        <f>INDEX(CACReader!$E$4:$I$1001,MATCH(VALUE(B106),CACReader!$H$4:$H$1001,0),1)</f>
        <v>#N/A</v>
      </c>
      <c r="E106" s="12" t="e">
        <f>INDEX(CACReader!$E$4:$I$1001,MATCH(VALUE(B106),CACReader!$H$4:$H$1001,0),2)</f>
        <v>#N/A</v>
      </c>
      <c r="F106" s="12" t="e">
        <f>INDEX(CACReader!$E$4:$I$1001,MATCH(VALUE(B106),CACReader!$H$4:$H$1001,0),3)</f>
        <v>#N/A</v>
      </c>
      <c r="G106" s="12" t="e">
        <f>INDEX(CACReader!$E$4:$I$1001,MATCH(VALUE(B106),CACReader!$H$4:$H$1001,0),5)</f>
        <v>#N/A</v>
      </c>
    </row>
    <row r="107" spans="1:7">
      <c r="A107" s="14" t="str">
        <f t="shared" ca="1" si="1"/>
        <v/>
      </c>
      <c r="C107"/>
      <c r="D107" s="12" t="e">
        <f>INDEX(CACReader!$E$4:$I$1001,MATCH(VALUE(B107),CACReader!$H$4:$H$1001,0),1)</f>
        <v>#N/A</v>
      </c>
      <c r="E107" s="12" t="e">
        <f>INDEX(CACReader!$E$4:$I$1001,MATCH(VALUE(B107),CACReader!$H$4:$H$1001,0),2)</f>
        <v>#N/A</v>
      </c>
      <c r="F107" s="12" t="e">
        <f>INDEX(CACReader!$E$4:$I$1001,MATCH(VALUE(B107),CACReader!$H$4:$H$1001,0),3)</f>
        <v>#N/A</v>
      </c>
      <c r="G107" s="12" t="e">
        <f>INDEX(CACReader!$E$4:$I$1001,MATCH(VALUE(B107),CACReader!$H$4:$H$1001,0),5)</f>
        <v>#N/A</v>
      </c>
    </row>
    <row r="108" spans="1:7">
      <c r="A108" s="14" t="str">
        <f t="shared" ca="1" si="1"/>
        <v/>
      </c>
      <c r="C108"/>
      <c r="D108" s="12" t="e">
        <f>INDEX(CACReader!$E$4:$I$1001,MATCH(VALUE(B108),CACReader!$H$4:$H$1001,0),1)</f>
        <v>#N/A</v>
      </c>
      <c r="E108" s="12" t="e">
        <f>INDEX(CACReader!$E$4:$I$1001,MATCH(VALUE(B108),CACReader!$H$4:$H$1001,0),2)</f>
        <v>#N/A</v>
      </c>
      <c r="F108" s="12" t="e">
        <f>INDEX(CACReader!$E$4:$I$1001,MATCH(VALUE(B108),CACReader!$H$4:$H$1001,0),3)</f>
        <v>#N/A</v>
      </c>
      <c r="G108" s="12" t="e">
        <f>INDEX(CACReader!$E$4:$I$1001,MATCH(VALUE(B108),CACReader!$H$4:$H$1001,0),5)</f>
        <v>#N/A</v>
      </c>
    </row>
    <row r="109" spans="1:7">
      <c r="A109" s="14" t="str">
        <f t="shared" ca="1" si="1"/>
        <v/>
      </c>
      <c r="C109"/>
      <c r="D109" s="12" t="e">
        <f>INDEX(CACReader!$E$4:$I$1001,MATCH(VALUE(B109),CACReader!$H$4:$H$1001,0),1)</f>
        <v>#N/A</v>
      </c>
      <c r="E109" s="12" t="e">
        <f>INDEX(CACReader!$E$4:$I$1001,MATCH(VALUE(B109),CACReader!$H$4:$H$1001,0),2)</f>
        <v>#N/A</v>
      </c>
      <c r="F109" s="12" t="e">
        <f>INDEX(CACReader!$E$4:$I$1001,MATCH(VALUE(B109),CACReader!$H$4:$H$1001,0),3)</f>
        <v>#N/A</v>
      </c>
      <c r="G109" s="12" t="e">
        <f>INDEX(CACReader!$E$4:$I$1001,MATCH(VALUE(B109),CACReader!$H$4:$H$1001,0),5)</f>
        <v>#N/A</v>
      </c>
    </row>
    <row r="110" spans="1:7">
      <c r="A110" s="14" t="str">
        <f t="shared" ca="1" si="1"/>
        <v/>
      </c>
      <c r="C110"/>
      <c r="D110" s="12" t="e">
        <f>INDEX(CACReader!$E$4:$I$1001,MATCH(VALUE(B110),CACReader!$H$4:$H$1001,0),1)</f>
        <v>#N/A</v>
      </c>
      <c r="E110" s="12" t="e">
        <f>INDEX(CACReader!$E$4:$I$1001,MATCH(VALUE(B110),CACReader!$H$4:$H$1001,0),2)</f>
        <v>#N/A</v>
      </c>
      <c r="F110" s="12" t="e">
        <f>INDEX(CACReader!$E$4:$I$1001,MATCH(VALUE(B110),CACReader!$H$4:$H$1001,0),3)</f>
        <v>#N/A</v>
      </c>
      <c r="G110" s="12" t="e">
        <f>INDEX(CACReader!$E$4:$I$1001,MATCH(VALUE(B110),CACReader!$H$4:$H$1001,0),5)</f>
        <v>#N/A</v>
      </c>
    </row>
    <row r="111" spans="1:7">
      <c r="A111" s="14" t="str">
        <f t="shared" ca="1" si="1"/>
        <v/>
      </c>
      <c r="C111"/>
      <c r="D111" s="12" t="e">
        <f>INDEX(CACReader!$E$4:$I$1001,MATCH(VALUE(B111),CACReader!$H$4:$H$1001,0),1)</f>
        <v>#N/A</v>
      </c>
      <c r="E111" s="12" t="e">
        <f>INDEX(CACReader!$E$4:$I$1001,MATCH(VALUE(B111),CACReader!$H$4:$H$1001,0),2)</f>
        <v>#N/A</v>
      </c>
      <c r="F111" s="12" t="e">
        <f>INDEX(CACReader!$E$4:$I$1001,MATCH(VALUE(B111),CACReader!$H$4:$H$1001,0),3)</f>
        <v>#N/A</v>
      </c>
      <c r="G111" s="12" t="e">
        <f>INDEX(CACReader!$E$4:$I$1001,MATCH(VALUE(B111),CACReader!$H$4:$H$1001,0),5)</f>
        <v>#N/A</v>
      </c>
    </row>
    <row r="112" spans="1:7">
      <c r="A112" s="14" t="str">
        <f t="shared" ca="1" si="1"/>
        <v/>
      </c>
      <c r="C112"/>
      <c r="D112" s="12" t="e">
        <f>INDEX(CACReader!$E$4:$I$1001,MATCH(VALUE(B112),CACReader!$H$4:$H$1001,0),1)</f>
        <v>#N/A</v>
      </c>
      <c r="E112" s="12" t="e">
        <f>INDEX(CACReader!$E$4:$I$1001,MATCH(VALUE(B112),CACReader!$H$4:$H$1001,0),2)</f>
        <v>#N/A</v>
      </c>
      <c r="F112" s="12" t="e">
        <f>INDEX(CACReader!$E$4:$I$1001,MATCH(VALUE(B112),CACReader!$H$4:$H$1001,0),3)</f>
        <v>#N/A</v>
      </c>
      <c r="G112" s="12" t="e">
        <f>INDEX(CACReader!$E$4:$I$1001,MATCH(VALUE(B112),CACReader!$H$4:$H$1001,0),5)</f>
        <v>#N/A</v>
      </c>
    </row>
    <row r="113" spans="1:7">
      <c r="A113" s="14" t="str">
        <f t="shared" ca="1" si="1"/>
        <v/>
      </c>
      <c r="C113"/>
      <c r="D113" s="12" t="e">
        <f>INDEX(CACReader!$E$4:$I$1001,MATCH(VALUE(B113),CACReader!$H$4:$H$1001,0),1)</f>
        <v>#N/A</v>
      </c>
      <c r="E113" s="12" t="e">
        <f>INDEX(CACReader!$E$4:$I$1001,MATCH(VALUE(B113),CACReader!$H$4:$H$1001,0),2)</f>
        <v>#N/A</v>
      </c>
      <c r="F113" s="12" t="e">
        <f>INDEX(CACReader!$E$4:$I$1001,MATCH(VALUE(B113),CACReader!$H$4:$H$1001,0),3)</f>
        <v>#N/A</v>
      </c>
      <c r="G113" s="12" t="e">
        <f>INDEX(CACReader!$E$4:$I$1001,MATCH(VALUE(B113),CACReader!$H$4:$H$1001,0),5)</f>
        <v>#N/A</v>
      </c>
    </row>
    <row r="114" spans="1:7">
      <c r="A114" s="14" t="str">
        <f t="shared" ca="1" si="1"/>
        <v/>
      </c>
      <c r="C114"/>
      <c r="D114" s="12" t="e">
        <f>INDEX(CACReader!$E$4:$I$1001,MATCH(VALUE(B114),CACReader!$H$4:$H$1001,0),1)</f>
        <v>#N/A</v>
      </c>
      <c r="E114" s="12" t="e">
        <f>INDEX(CACReader!$E$4:$I$1001,MATCH(VALUE(B114),CACReader!$H$4:$H$1001,0),2)</f>
        <v>#N/A</v>
      </c>
      <c r="F114" s="12" t="e">
        <f>INDEX(CACReader!$E$4:$I$1001,MATCH(VALUE(B114),CACReader!$H$4:$H$1001,0),3)</f>
        <v>#N/A</v>
      </c>
      <c r="G114" s="12" t="e">
        <f>INDEX(CACReader!$E$4:$I$1001,MATCH(VALUE(B114),CACReader!$H$4:$H$1001,0),5)</f>
        <v>#N/A</v>
      </c>
    </row>
    <row r="115" spans="1:7">
      <c r="A115" s="14" t="str">
        <f t="shared" ca="1" si="1"/>
        <v/>
      </c>
      <c r="C115"/>
      <c r="D115" s="12" t="e">
        <f>INDEX(CACReader!$E$4:$I$1001,MATCH(VALUE(B115),CACReader!$H$4:$H$1001,0),1)</f>
        <v>#N/A</v>
      </c>
      <c r="E115" s="12" t="e">
        <f>INDEX(CACReader!$E$4:$I$1001,MATCH(VALUE(B115),CACReader!$H$4:$H$1001,0),2)</f>
        <v>#N/A</v>
      </c>
      <c r="F115" s="12" t="e">
        <f>INDEX(CACReader!$E$4:$I$1001,MATCH(VALUE(B115),CACReader!$H$4:$H$1001,0),3)</f>
        <v>#N/A</v>
      </c>
      <c r="G115" s="12" t="e">
        <f>INDEX(CACReader!$E$4:$I$1001,MATCH(VALUE(B115),CACReader!$H$4:$H$1001,0),5)</f>
        <v>#N/A</v>
      </c>
    </row>
    <row r="116" spans="1:7">
      <c r="A116" s="14" t="str">
        <f t="shared" ca="1" si="1"/>
        <v/>
      </c>
      <c r="C116"/>
      <c r="D116" s="12" t="e">
        <f>INDEX(CACReader!$E$4:$I$1001,MATCH(VALUE(B116),CACReader!$H$4:$H$1001,0),1)</f>
        <v>#N/A</v>
      </c>
      <c r="E116" s="12" t="e">
        <f>INDEX(CACReader!$E$4:$I$1001,MATCH(VALUE(B116),CACReader!$H$4:$H$1001,0),2)</f>
        <v>#N/A</v>
      </c>
      <c r="F116" s="12" t="e">
        <f>INDEX(CACReader!$E$4:$I$1001,MATCH(VALUE(B116),CACReader!$H$4:$H$1001,0),3)</f>
        <v>#N/A</v>
      </c>
      <c r="G116" s="12" t="e">
        <f>INDEX(CACReader!$E$4:$I$1001,MATCH(VALUE(B116),CACReader!$H$4:$H$1001,0),5)</f>
        <v>#N/A</v>
      </c>
    </row>
    <row r="117" spans="1:7">
      <c r="A117" s="14" t="str">
        <f t="shared" ca="1" si="1"/>
        <v/>
      </c>
      <c r="C117"/>
      <c r="D117" s="12" t="e">
        <f>INDEX(CACReader!$E$4:$I$1001,MATCH(VALUE(B117),CACReader!$H$4:$H$1001,0),1)</f>
        <v>#N/A</v>
      </c>
      <c r="E117" s="12" t="e">
        <f>INDEX(CACReader!$E$4:$I$1001,MATCH(VALUE(B117),CACReader!$H$4:$H$1001,0),2)</f>
        <v>#N/A</v>
      </c>
      <c r="F117" s="12" t="e">
        <f>INDEX(CACReader!$E$4:$I$1001,MATCH(VALUE(B117),CACReader!$H$4:$H$1001,0),3)</f>
        <v>#N/A</v>
      </c>
      <c r="G117" s="12" t="e">
        <f>INDEX(CACReader!$E$4:$I$1001,MATCH(VALUE(B117),CACReader!$H$4:$H$1001,0),5)</f>
        <v>#N/A</v>
      </c>
    </row>
    <row r="118" spans="1:7">
      <c r="A118" s="14" t="str">
        <f t="shared" ca="1" si="1"/>
        <v/>
      </c>
      <c r="C118"/>
      <c r="D118" s="12" t="e">
        <f>INDEX(CACReader!$E$4:$I$1001,MATCH(VALUE(B118),CACReader!$H$4:$H$1001,0),1)</f>
        <v>#N/A</v>
      </c>
      <c r="E118" s="12" t="e">
        <f>INDEX(CACReader!$E$4:$I$1001,MATCH(VALUE(B118),CACReader!$H$4:$H$1001,0),2)</f>
        <v>#N/A</v>
      </c>
      <c r="F118" s="12" t="e">
        <f>INDEX(CACReader!$E$4:$I$1001,MATCH(VALUE(B118),CACReader!$H$4:$H$1001,0),3)</f>
        <v>#N/A</v>
      </c>
      <c r="G118" s="12" t="e">
        <f>INDEX(CACReader!$E$4:$I$1001,MATCH(VALUE(B118),CACReader!$H$4:$H$1001,0),5)</f>
        <v>#N/A</v>
      </c>
    </row>
    <row r="119" spans="1:7">
      <c r="A119" s="14" t="str">
        <f t="shared" ca="1" si="1"/>
        <v/>
      </c>
      <c r="C119"/>
      <c r="D119" s="12" t="e">
        <f>INDEX(CACReader!$E$4:$I$1001,MATCH(VALUE(B119),CACReader!$H$4:$H$1001,0),1)</f>
        <v>#N/A</v>
      </c>
      <c r="E119" s="12" t="e">
        <f>INDEX(CACReader!$E$4:$I$1001,MATCH(VALUE(B119),CACReader!$H$4:$H$1001,0),2)</f>
        <v>#N/A</v>
      </c>
      <c r="F119" s="12" t="e">
        <f>INDEX(CACReader!$E$4:$I$1001,MATCH(VALUE(B119),CACReader!$H$4:$H$1001,0),3)</f>
        <v>#N/A</v>
      </c>
      <c r="G119" s="12" t="e">
        <f>INDEX(CACReader!$E$4:$I$1001,MATCH(VALUE(B119),CACReader!$H$4:$H$1001,0),5)</f>
        <v>#N/A</v>
      </c>
    </row>
    <row r="120" spans="1:7">
      <c r="A120" s="14" t="str">
        <f t="shared" ca="1" si="1"/>
        <v/>
      </c>
      <c r="C120"/>
      <c r="D120" s="12" t="e">
        <f>INDEX(CACReader!$E$4:$I$1001,MATCH(VALUE(B120),CACReader!$H$4:$H$1001,0),1)</f>
        <v>#N/A</v>
      </c>
      <c r="E120" s="12" t="e">
        <f>INDEX(CACReader!$E$4:$I$1001,MATCH(VALUE(B120),CACReader!$H$4:$H$1001,0),2)</f>
        <v>#N/A</v>
      </c>
      <c r="F120" s="12" t="e">
        <f>INDEX(CACReader!$E$4:$I$1001,MATCH(VALUE(B120),CACReader!$H$4:$H$1001,0),3)</f>
        <v>#N/A</v>
      </c>
      <c r="G120" s="12" t="e">
        <f>INDEX(CACReader!$E$4:$I$1001,MATCH(VALUE(B120),CACReader!$H$4:$H$1001,0),5)</f>
        <v>#N/A</v>
      </c>
    </row>
    <row r="121" spans="1:7">
      <c r="A121" s="14" t="str">
        <f t="shared" ca="1" si="1"/>
        <v/>
      </c>
      <c r="C121"/>
      <c r="D121" s="12" t="e">
        <f>INDEX(CACReader!$E$4:$I$1001,MATCH(VALUE(B121),CACReader!$H$4:$H$1001,0),1)</f>
        <v>#N/A</v>
      </c>
      <c r="E121" s="12" t="e">
        <f>INDEX(CACReader!$E$4:$I$1001,MATCH(VALUE(B121),CACReader!$H$4:$H$1001,0),2)</f>
        <v>#N/A</v>
      </c>
      <c r="F121" s="12" t="e">
        <f>INDEX(CACReader!$E$4:$I$1001,MATCH(VALUE(B121),CACReader!$H$4:$H$1001,0),3)</f>
        <v>#N/A</v>
      </c>
      <c r="G121" s="12" t="e">
        <f>INDEX(CACReader!$E$4:$I$1001,MATCH(VALUE(B121),CACReader!$H$4:$H$1001,0),5)</f>
        <v>#N/A</v>
      </c>
    </row>
    <row r="122" spans="1:7">
      <c r="A122" s="14" t="str">
        <f t="shared" ca="1" si="1"/>
        <v/>
      </c>
      <c r="C122"/>
      <c r="D122" s="12" t="e">
        <f>INDEX(CACReader!$E$4:$I$1001,MATCH(VALUE(B122),CACReader!$H$4:$H$1001,0),1)</f>
        <v>#N/A</v>
      </c>
      <c r="E122" s="12" t="e">
        <f>INDEX(CACReader!$E$4:$I$1001,MATCH(VALUE(B122),CACReader!$H$4:$H$1001,0),2)</f>
        <v>#N/A</v>
      </c>
      <c r="F122" s="12" t="e">
        <f>INDEX(CACReader!$E$4:$I$1001,MATCH(VALUE(B122),CACReader!$H$4:$H$1001,0),3)</f>
        <v>#N/A</v>
      </c>
      <c r="G122" s="12" t="e">
        <f>INDEX(CACReader!$E$4:$I$1001,MATCH(VALUE(B122),CACReader!$H$4:$H$1001,0),5)</f>
        <v>#N/A</v>
      </c>
    </row>
    <row r="123" spans="1:7">
      <c r="A123" s="14" t="str">
        <f t="shared" ca="1" si="1"/>
        <v/>
      </c>
      <c r="C123"/>
      <c r="D123" s="12" t="e">
        <f>INDEX(CACReader!$E$4:$I$1001,MATCH(VALUE(B123),CACReader!$H$4:$H$1001,0),1)</f>
        <v>#N/A</v>
      </c>
      <c r="E123" s="12" t="e">
        <f>INDEX(CACReader!$E$4:$I$1001,MATCH(VALUE(B123),CACReader!$H$4:$H$1001,0),2)</f>
        <v>#N/A</v>
      </c>
      <c r="F123" s="12" t="e">
        <f>INDEX(CACReader!$E$4:$I$1001,MATCH(VALUE(B123),CACReader!$H$4:$H$1001,0),3)</f>
        <v>#N/A</v>
      </c>
      <c r="G123" s="12" t="e">
        <f>INDEX(CACReader!$E$4:$I$1001,MATCH(VALUE(B123),CACReader!$H$4:$H$1001,0),5)</f>
        <v>#N/A</v>
      </c>
    </row>
    <row r="124" spans="1:7">
      <c r="A124" s="14" t="str">
        <f t="shared" ca="1" si="1"/>
        <v/>
      </c>
      <c r="C124"/>
      <c r="D124" s="12" t="e">
        <f>INDEX(CACReader!$E$4:$I$1001,MATCH(VALUE(B124),CACReader!$H$4:$H$1001,0),1)</f>
        <v>#N/A</v>
      </c>
      <c r="E124" s="12" t="e">
        <f>INDEX(CACReader!$E$4:$I$1001,MATCH(VALUE(B124),CACReader!$H$4:$H$1001,0),2)</f>
        <v>#N/A</v>
      </c>
      <c r="F124" s="12" t="e">
        <f>INDEX(CACReader!$E$4:$I$1001,MATCH(VALUE(B124),CACReader!$H$4:$H$1001,0),3)</f>
        <v>#N/A</v>
      </c>
      <c r="G124" s="12" t="e">
        <f>INDEX(CACReader!$E$4:$I$1001,MATCH(VALUE(B124),CACReader!$H$4:$H$1001,0),5)</f>
        <v>#N/A</v>
      </c>
    </row>
    <row r="125" spans="1:7">
      <c r="A125" s="14" t="str">
        <f t="shared" ca="1" si="1"/>
        <v/>
      </c>
      <c r="C125"/>
      <c r="D125" s="12" t="e">
        <f>INDEX(CACReader!$E$4:$I$1001,MATCH(VALUE(B125),CACReader!$H$4:$H$1001,0),1)</f>
        <v>#N/A</v>
      </c>
      <c r="E125" s="12" t="e">
        <f>INDEX(CACReader!$E$4:$I$1001,MATCH(VALUE(B125),CACReader!$H$4:$H$1001,0),2)</f>
        <v>#N/A</v>
      </c>
      <c r="F125" s="12" t="e">
        <f>INDEX(CACReader!$E$4:$I$1001,MATCH(VALUE(B125),CACReader!$H$4:$H$1001,0),3)</f>
        <v>#N/A</v>
      </c>
      <c r="G125" s="12" t="e">
        <f>INDEX(CACReader!$E$4:$I$1001,MATCH(VALUE(B125),CACReader!$H$4:$H$1001,0),5)</f>
        <v>#N/A</v>
      </c>
    </row>
    <row r="126" spans="1:7">
      <c r="A126" s="14" t="str">
        <f t="shared" ca="1" si="1"/>
        <v/>
      </c>
      <c r="C126"/>
      <c r="D126" s="12" t="e">
        <f>INDEX(CACReader!$E$4:$I$1001,MATCH(VALUE(B126),CACReader!$H$4:$H$1001,0),1)</f>
        <v>#N/A</v>
      </c>
      <c r="E126" s="12" t="e">
        <f>INDEX(CACReader!$E$4:$I$1001,MATCH(VALUE(B126),CACReader!$H$4:$H$1001,0),2)</f>
        <v>#N/A</v>
      </c>
      <c r="F126" s="12" t="e">
        <f>INDEX(CACReader!$E$4:$I$1001,MATCH(VALUE(B126),CACReader!$H$4:$H$1001,0),3)</f>
        <v>#N/A</v>
      </c>
      <c r="G126" s="12" t="e">
        <f>INDEX(CACReader!$E$4:$I$1001,MATCH(VALUE(B126),CACReader!$H$4:$H$1001,0),5)</f>
        <v>#N/A</v>
      </c>
    </row>
    <row r="127" spans="1:7">
      <c r="A127" s="14" t="str">
        <f t="shared" ca="1" si="1"/>
        <v/>
      </c>
      <c r="C127"/>
      <c r="D127" s="12" t="e">
        <f>INDEX(CACReader!$E$4:$I$1001,MATCH(VALUE(B127),CACReader!$H$4:$H$1001,0),1)</f>
        <v>#N/A</v>
      </c>
      <c r="E127" s="12" t="e">
        <f>INDEX(CACReader!$E$4:$I$1001,MATCH(VALUE(B127),CACReader!$H$4:$H$1001,0),2)</f>
        <v>#N/A</v>
      </c>
      <c r="F127" s="12" t="e">
        <f>INDEX(CACReader!$E$4:$I$1001,MATCH(VALUE(B127),CACReader!$H$4:$H$1001,0),3)</f>
        <v>#N/A</v>
      </c>
      <c r="G127" s="12" t="e">
        <f>INDEX(CACReader!$E$4:$I$1001,MATCH(VALUE(B127),CACReader!$H$4:$H$1001,0),5)</f>
        <v>#N/A</v>
      </c>
    </row>
    <row r="128" spans="1:7">
      <c r="A128" s="14" t="str">
        <f t="shared" ca="1" si="1"/>
        <v/>
      </c>
      <c r="C128"/>
      <c r="D128" s="12" t="e">
        <f>INDEX(CACReader!$E$4:$I$1001,MATCH(VALUE(B128),CACReader!$H$4:$H$1001,0),1)</f>
        <v>#N/A</v>
      </c>
      <c r="E128" s="12" t="e">
        <f>INDEX(CACReader!$E$4:$I$1001,MATCH(VALUE(B128),CACReader!$H$4:$H$1001,0),2)</f>
        <v>#N/A</v>
      </c>
      <c r="F128" s="12" t="e">
        <f>INDEX(CACReader!$E$4:$I$1001,MATCH(VALUE(B128),CACReader!$H$4:$H$1001,0),3)</f>
        <v>#N/A</v>
      </c>
      <c r="G128" s="12" t="e">
        <f>INDEX(CACReader!$E$4:$I$1001,MATCH(VALUE(B128),CACReader!$H$4:$H$1001,0),5)</f>
        <v>#N/A</v>
      </c>
    </row>
    <row r="129" spans="1:7">
      <c r="A129" s="14" t="str">
        <f t="shared" ca="1" si="1"/>
        <v/>
      </c>
      <c r="C129"/>
      <c r="D129" s="12" t="e">
        <f>INDEX(CACReader!$E$4:$I$1001,MATCH(VALUE(B129),CACReader!$H$4:$H$1001,0),1)</f>
        <v>#N/A</v>
      </c>
      <c r="E129" s="12" t="e">
        <f>INDEX(CACReader!$E$4:$I$1001,MATCH(VALUE(B129),CACReader!$H$4:$H$1001,0),2)</f>
        <v>#N/A</v>
      </c>
      <c r="F129" s="12" t="e">
        <f>INDEX(CACReader!$E$4:$I$1001,MATCH(VALUE(B129),CACReader!$H$4:$H$1001,0),3)</f>
        <v>#N/A</v>
      </c>
      <c r="G129" s="12" t="e">
        <f>INDEX(CACReader!$E$4:$I$1001,MATCH(VALUE(B129),CACReader!$H$4:$H$1001,0),5)</f>
        <v>#N/A</v>
      </c>
    </row>
    <row r="130" spans="1:7">
      <c r="A130" s="14" t="str">
        <f t="shared" ca="1" si="1"/>
        <v/>
      </c>
      <c r="C130"/>
      <c r="D130" s="12" t="e">
        <f>INDEX(CACReader!$E$4:$I$1001,MATCH(VALUE(B130),CACReader!$H$4:$H$1001,0),1)</f>
        <v>#N/A</v>
      </c>
      <c r="E130" s="12" t="e">
        <f>INDEX(CACReader!$E$4:$I$1001,MATCH(VALUE(B130),CACReader!$H$4:$H$1001,0),2)</f>
        <v>#N/A</v>
      </c>
      <c r="F130" s="12" t="e">
        <f>INDEX(CACReader!$E$4:$I$1001,MATCH(VALUE(B130),CACReader!$H$4:$H$1001,0),3)</f>
        <v>#N/A</v>
      </c>
      <c r="G130" s="12" t="e">
        <f>INDEX(CACReader!$E$4:$I$1001,MATCH(VALUE(B130),CACReader!$H$4:$H$1001,0),5)</f>
        <v>#N/A</v>
      </c>
    </row>
    <row r="131" spans="1:7">
      <c r="A131" s="14" t="str">
        <f t="shared" ca="1" si="1"/>
        <v/>
      </c>
      <c r="C131"/>
      <c r="D131" s="12" t="e">
        <f>INDEX(CACReader!$E$4:$I$1001,MATCH(VALUE(B131),CACReader!$H$4:$H$1001,0),1)</f>
        <v>#N/A</v>
      </c>
      <c r="E131" s="12" t="e">
        <f>INDEX(CACReader!$E$4:$I$1001,MATCH(VALUE(B131),CACReader!$H$4:$H$1001,0),2)</f>
        <v>#N/A</v>
      </c>
      <c r="F131" s="12" t="e">
        <f>INDEX(CACReader!$E$4:$I$1001,MATCH(VALUE(B131),CACReader!$H$4:$H$1001,0),3)</f>
        <v>#N/A</v>
      </c>
      <c r="G131" s="12" t="e">
        <f>INDEX(CACReader!$E$4:$I$1001,MATCH(VALUE(B131),CACReader!$H$4:$H$1001,0),5)</f>
        <v>#N/A</v>
      </c>
    </row>
    <row r="132" spans="1:7">
      <c r="A132" s="14" t="str">
        <f t="shared" ca="1" si="1"/>
        <v/>
      </c>
      <c r="C132"/>
      <c r="D132" s="12" t="e">
        <f>INDEX(CACReader!$E$4:$I$1001,MATCH(VALUE(B132),CACReader!$H$4:$H$1001,0),1)</f>
        <v>#N/A</v>
      </c>
      <c r="E132" s="12" t="e">
        <f>INDEX(CACReader!$E$4:$I$1001,MATCH(VALUE(B132),CACReader!$H$4:$H$1001,0),2)</f>
        <v>#N/A</v>
      </c>
      <c r="F132" s="12" t="e">
        <f>INDEX(CACReader!$E$4:$I$1001,MATCH(VALUE(B132),CACReader!$H$4:$H$1001,0),3)</f>
        <v>#N/A</v>
      </c>
      <c r="G132" s="12" t="e">
        <f>INDEX(CACReader!$E$4:$I$1001,MATCH(VALUE(B132),CACReader!$H$4:$H$1001,0),5)</f>
        <v>#N/A</v>
      </c>
    </row>
    <row r="133" spans="1:7">
      <c r="A133" s="14" t="str">
        <f t="shared" ca="1" si="1"/>
        <v/>
      </c>
      <c r="C133"/>
      <c r="D133" s="12" t="e">
        <f>INDEX(CACReader!$E$4:$I$1001,MATCH(VALUE(B133),CACReader!$H$4:$H$1001,0),1)</f>
        <v>#N/A</v>
      </c>
      <c r="E133" s="12" t="e">
        <f>INDEX(CACReader!$E$4:$I$1001,MATCH(VALUE(B133),CACReader!$H$4:$H$1001,0),2)</f>
        <v>#N/A</v>
      </c>
      <c r="F133" s="12" t="e">
        <f>INDEX(CACReader!$E$4:$I$1001,MATCH(VALUE(B133),CACReader!$H$4:$H$1001,0),3)</f>
        <v>#N/A</v>
      </c>
      <c r="G133" s="12" t="e">
        <f>INDEX(CACReader!$E$4:$I$1001,MATCH(VALUE(B133),CACReader!$H$4:$H$1001,0),5)</f>
        <v>#N/A</v>
      </c>
    </row>
    <row r="134" spans="1:7">
      <c r="A134" s="14" t="str">
        <f t="shared" ca="1" si="1"/>
        <v/>
      </c>
      <c r="C134"/>
      <c r="D134" s="12" t="e">
        <f>INDEX(CACReader!$E$4:$I$1001,MATCH(VALUE(B134),CACReader!$H$4:$H$1001,0),1)</f>
        <v>#N/A</v>
      </c>
      <c r="E134" s="12" t="e">
        <f>INDEX(CACReader!$E$4:$I$1001,MATCH(VALUE(B134),CACReader!$H$4:$H$1001,0),2)</f>
        <v>#N/A</v>
      </c>
      <c r="F134" s="12" t="e">
        <f>INDEX(CACReader!$E$4:$I$1001,MATCH(VALUE(B134),CACReader!$H$4:$H$1001,0),3)</f>
        <v>#N/A</v>
      </c>
      <c r="G134" s="12" t="e">
        <f>INDEX(CACReader!$E$4:$I$1001,MATCH(VALUE(B134),CACReader!$H$4:$H$1001,0),5)</f>
        <v>#N/A</v>
      </c>
    </row>
    <row r="135" spans="1:7">
      <c r="A135" s="14" t="str">
        <f t="shared" ref="A135:A198" ca="1" si="2">IFERROR(IF(C135="","",_xlfn.DAYS(C135,IF($B$4="",TODAY(),$B$4))/30),"")</f>
        <v/>
      </c>
      <c r="C135"/>
      <c r="D135" s="12" t="e">
        <f>INDEX(CACReader!$E$4:$I$1001,MATCH(VALUE(B135),CACReader!$H$4:$H$1001,0),1)</f>
        <v>#N/A</v>
      </c>
      <c r="E135" s="12" t="e">
        <f>INDEX(CACReader!$E$4:$I$1001,MATCH(VALUE(B135),CACReader!$H$4:$H$1001,0),2)</f>
        <v>#N/A</v>
      </c>
      <c r="F135" s="12" t="e">
        <f>INDEX(CACReader!$E$4:$I$1001,MATCH(VALUE(B135),CACReader!$H$4:$H$1001,0),3)</f>
        <v>#N/A</v>
      </c>
      <c r="G135" s="12" t="e">
        <f>INDEX(CACReader!$E$4:$I$1001,MATCH(VALUE(B135),CACReader!$H$4:$H$1001,0),5)</f>
        <v>#N/A</v>
      </c>
    </row>
    <row r="136" spans="1:7">
      <c r="A136" s="14" t="str">
        <f t="shared" ca="1" si="2"/>
        <v/>
      </c>
      <c r="C136"/>
      <c r="D136" s="12" t="e">
        <f>INDEX(CACReader!$E$4:$I$1001,MATCH(VALUE(B136),CACReader!$H$4:$H$1001,0),1)</f>
        <v>#N/A</v>
      </c>
      <c r="E136" s="12" t="e">
        <f>INDEX(CACReader!$E$4:$I$1001,MATCH(VALUE(B136),CACReader!$H$4:$H$1001,0),2)</f>
        <v>#N/A</v>
      </c>
      <c r="F136" s="12" t="e">
        <f>INDEX(CACReader!$E$4:$I$1001,MATCH(VALUE(B136),CACReader!$H$4:$H$1001,0),3)</f>
        <v>#N/A</v>
      </c>
      <c r="G136" s="12" t="e">
        <f>INDEX(CACReader!$E$4:$I$1001,MATCH(VALUE(B136),CACReader!$H$4:$H$1001,0),5)</f>
        <v>#N/A</v>
      </c>
    </row>
    <row r="137" spans="1:7">
      <c r="A137" s="14" t="str">
        <f t="shared" ca="1" si="2"/>
        <v/>
      </c>
      <c r="C137"/>
      <c r="D137" s="12" t="e">
        <f>INDEX(CACReader!$E$4:$I$1001,MATCH(VALUE(B137),CACReader!$H$4:$H$1001,0),1)</f>
        <v>#N/A</v>
      </c>
      <c r="E137" s="12" t="e">
        <f>INDEX(CACReader!$E$4:$I$1001,MATCH(VALUE(B137),CACReader!$H$4:$H$1001,0),2)</f>
        <v>#N/A</v>
      </c>
      <c r="F137" s="12" t="e">
        <f>INDEX(CACReader!$E$4:$I$1001,MATCH(VALUE(B137),CACReader!$H$4:$H$1001,0),3)</f>
        <v>#N/A</v>
      </c>
      <c r="G137" s="12" t="e">
        <f>INDEX(CACReader!$E$4:$I$1001,MATCH(VALUE(B137),CACReader!$H$4:$H$1001,0),5)</f>
        <v>#N/A</v>
      </c>
    </row>
    <row r="138" spans="1:7">
      <c r="A138" s="14" t="str">
        <f t="shared" ca="1" si="2"/>
        <v/>
      </c>
      <c r="C138"/>
      <c r="D138" s="12" t="e">
        <f>INDEX(CACReader!$E$4:$I$1001,MATCH(VALUE(B138),CACReader!$H$4:$H$1001,0),1)</f>
        <v>#N/A</v>
      </c>
      <c r="E138" s="12" t="e">
        <f>INDEX(CACReader!$E$4:$I$1001,MATCH(VALUE(B138),CACReader!$H$4:$H$1001,0),2)</f>
        <v>#N/A</v>
      </c>
      <c r="F138" s="12" t="e">
        <f>INDEX(CACReader!$E$4:$I$1001,MATCH(VALUE(B138),CACReader!$H$4:$H$1001,0),3)</f>
        <v>#N/A</v>
      </c>
      <c r="G138" s="12" t="e">
        <f>INDEX(CACReader!$E$4:$I$1001,MATCH(VALUE(B138),CACReader!$H$4:$H$1001,0),5)</f>
        <v>#N/A</v>
      </c>
    </row>
    <row r="139" spans="1:7">
      <c r="A139" s="14" t="str">
        <f t="shared" ca="1" si="2"/>
        <v/>
      </c>
      <c r="C139"/>
      <c r="D139" s="12" t="e">
        <f>INDEX(CACReader!$E$4:$I$1001,MATCH(VALUE(B139),CACReader!$H$4:$H$1001,0),1)</f>
        <v>#N/A</v>
      </c>
      <c r="E139" s="12" t="e">
        <f>INDEX(CACReader!$E$4:$I$1001,MATCH(VALUE(B139),CACReader!$H$4:$H$1001,0),2)</f>
        <v>#N/A</v>
      </c>
      <c r="F139" s="12" t="e">
        <f>INDEX(CACReader!$E$4:$I$1001,MATCH(VALUE(B139),CACReader!$H$4:$H$1001,0),3)</f>
        <v>#N/A</v>
      </c>
      <c r="G139" s="12" t="e">
        <f>INDEX(CACReader!$E$4:$I$1001,MATCH(VALUE(B139),CACReader!$H$4:$H$1001,0),5)</f>
        <v>#N/A</v>
      </c>
    </row>
    <row r="140" spans="1:7">
      <c r="A140" s="14" t="str">
        <f t="shared" ca="1" si="2"/>
        <v/>
      </c>
      <c r="C140"/>
      <c r="D140" s="12" t="e">
        <f>INDEX(CACReader!$E$4:$I$1001,MATCH(VALUE(B140),CACReader!$H$4:$H$1001,0),1)</f>
        <v>#N/A</v>
      </c>
      <c r="E140" s="12" t="e">
        <f>INDEX(CACReader!$E$4:$I$1001,MATCH(VALUE(B140),CACReader!$H$4:$H$1001,0),2)</f>
        <v>#N/A</v>
      </c>
      <c r="F140" s="12" t="e">
        <f>INDEX(CACReader!$E$4:$I$1001,MATCH(VALUE(B140),CACReader!$H$4:$H$1001,0),3)</f>
        <v>#N/A</v>
      </c>
      <c r="G140" s="12" t="e">
        <f>INDEX(CACReader!$E$4:$I$1001,MATCH(VALUE(B140),CACReader!$H$4:$H$1001,0),5)</f>
        <v>#N/A</v>
      </c>
    </row>
    <row r="141" spans="1:7">
      <c r="A141" s="14" t="str">
        <f t="shared" ca="1" si="2"/>
        <v/>
      </c>
      <c r="C141"/>
      <c r="D141" s="12" t="e">
        <f>INDEX(CACReader!$E$4:$I$1001,MATCH(VALUE(B141),CACReader!$H$4:$H$1001,0),1)</f>
        <v>#N/A</v>
      </c>
      <c r="E141" s="12" t="e">
        <f>INDEX(CACReader!$E$4:$I$1001,MATCH(VALUE(B141),CACReader!$H$4:$H$1001,0),2)</f>
        <v>#N/A</v>
      </c>
      <c r="F141" s="12" t="e">
        <f>INDEX(CACReader!$E$4:$I$1001,MATCH(VALUE(B141),CACReader!$H$4:$H$1001,0),3)</f>
        <v>#N/A</v>
      </c>
      <c r="G141" s="12" t="e">
        <f>INDEX(CACReader!$E$4:$I$1001,MATCH(VALUE(B141),CACReader!$H$4:$H$1001,0),5)</f>
        <v>#N/A</v>
      </c>
    </row>
    <row r="142" spans="1:7">
      <c r="A142" s="14" t="str">
        <f t="shared" ca="1" si="2"/>
        <v/>
      </c>
      <c r="C142"/>
      <c r="D142" s="12" t="e">
        <f>INDEX(CACReader!$E$4:$I$1001,MATCH(VALUE(B142),CACReader!$H$4:$H$1001,0),1)</f>
        <v>#N/A</v>
      </c>
      <c r="E142" s="12" t="e">
        <f>INDEX(CACReader!$E$4:$I$1001,MATCH(VALUE(B142),CACReader!$H$4:$H$1001,0),2)</f>
        <v>#N/A</v>
      </c>
      <c r="F142" s="12" t="e">
        <f>INDEX(CACReader!$E$4:$I$1001,MATCH(VALUE(B142),CACReader!$H$4:$H$1001,0),3)</f>
        <v>#N/A</v>
      </c>
      <c r="G142" s="12" t="e">
        <f>INDEX(CACReader!$E$4:$I$1001,MATCH(VALUE(B142),CACReader!$H$4:$H$1001,0),5)</f>
        <v>#N/A</v>
      </c>
    </row>
    <row r="143" spans="1:7">
      <c r="A143" s="14" t="str">
        <f t="shared" ca="1" si="2"/>
        <v/>
      </c>
      <c r="C143"/>
      <c r="D143" s="12" t="e">
        <f>INDEX(CACReader!$E$4:$I$1001,MATCH(VALUE(B143),CACReader!$H$4:$H$1001,0),1)</f>
        <v>#N/A</v>
      </c>
      <c r="E143" s="12" t="e">
        <f>INDEX(CACReader!$E$4:$I$1001,MATCH(VALUE(B143),CACReader!$H$4:$H$1001,0),2)</f>
        <v>#N/A</v>
      </c>
      <c r="F143" s="12" t="e">
        <f>INDEX(CACReader!$E$4:$I$1001,MATCH(VALUE(B143),CACReader!$H$4:$H$1001,0),3)</f>
        <v>#N/A</v>
      </c>
      <c r="G143" s="12" t="e">
        <f>INDEX(CACReader!$E$4:$I$1001,MATCH(VALUE(B143),CACReader!$H$4:$H$1001,0),5)</f>
        <v>#N/A</v>
      </c>
    </row>
    <row r="144" spans="1:7">
      <c r="A144" s="14" t="str">
        <f t="shared" ca="1" si="2"/>
        <v/>
      </c>
      <c r="C144"/>
      <c r="D144" s="12" t="e">
        <f>INDEX(CACReader!$E$4:$I$1001,MATCH(VALUE(B144),CACReader!$H$4:$H$1001,0),1)</f>
        <v>#N/A</v>
      </c>
      <c r="E144" s="12" t="e">
        <f>INDEX(CACReader!$E$4:$I$1001,MATCH(VALUE(B144),CACReader!$H$4:$H$1001,0),2)</f>
        <v>#N/A</v>
      </c>
      <c r="F144" s="12" t="e">
        <f>INDEX(CACReader!$E$4:$I$1001,MATCH(VALUE(B144),CACReader!$H$4:$H$1001,0),3)</f>
        <v>#N/A</v>
      </c>
      <c r="G144" s="12" t="e">
        <f>INDEX(CACReader!$E$4:$I$1001,MATCH(VALUE(B144),CACReader!$H$4:$H$1001,0),5)</f>
        <v>#N/A</v>
      </c>
    </row>
    <row r="145" spans="1:7">
      <c r="A145" s="14" t="str">
        <f t="shared" ca="1" si="2"/>
        <v/>
      </c>
      <c r="C145"/>
      <c r="D145" s="12" t="e">
        <f>INDEX(CACReader!$E$4:$I$1001,MATCH(VALUE(B145),CACReader!$H$4:$H$1001,0),1)</f>
        <v>#N/A</v>
      </c>
      <c r="E145" s="12" t="e">
        <f>INDEX(CACReader!$E$4:$I$1001,MATCH(VALUE(B145),CACReader!$H$4:$H$1001,0),2)</f>
        <v>#N/A</v>
      </c>
      <c r="F145" s="12" t="e">
        <f>INDEX(CACReader!$E$4:$I$1001,MATCH(VALUE(B145),CACReader!$H$4:$H$1001,0),3)</f>
        <v>#N/A</v>
      </c>
      <c r="G145" s="12" t="e">
        <f>INDEX(CACReader!$E$4:$I$1001,MATCH(VALUE(B145),CACReader!$H$4:$H$1001,0),5)</f>
        <v>#N/A</v>
      </c>
    </row>
    <row r="146" spans="1:7">
      <c r="A146" s="14" t="str">
        <f t="shared" ca="1" si="2"/>
        <v/>
      </c>
      <c r="C146"/>
      <c r="D146" s="12" t="e">
        <f>INDEX(CACReader!$E$4:$I$1001,MATCH(VALUE(B146),CACReader!$H$4:$H$1001,0),1)</f>
        <v>#N/A</v>
      </c>
      <c r="E146" s="12" t="e">
        <f>INDEX(CACReader!$E$4:$I$1001,MATCH(VALUE(B146),CACReader!$H$4:$H$1001,0),2)</f>
        <v>#N/A</v>
      </c>
      <c r="F146" s="12" t="e">
        <f>INDEX(CACReader!$E$4:$I$1001,MATCH(VALUE(B146),CACReader!$H$4:$H$1001,0),3)</f>
        <v>#N/A</v>
      </c>
      <c r="G146" s="12" t="e">
        <f>INDEX(CACReader!$E$4:$I$1001,MATCH(VALUE(B146),CACReader!$H$4:$H$1001,0),5)</f>
        <v>#N/A</v>
      </c>
    </row>
    <row r="147" spans="1:7">
      <c r="A147" s="14" t="str">
        <f t="shared" ca="1" si="2"/>
        <v/>
      </c>
      <c r="C147"/>
      <c r="D147" s="12" t="e">
        <f>INDEX(CACReader!$E$4:$I$1001,MATCH(VALUE(B147),CACReader!$H$4:$H$1001,0),1)</f>
        <v>#N/A</v>
      </c>
      <c r="E147" s="12" t="e">
        <f>INDEX(CACReader!$E$4:$I$1001,MATCH(VALUE(B147),CACReader!$H$4:$H$1001,0),2)</f>
        <v>#N/A</v>
      </c>
      <c r="F147" s="12" t="e">
        <f>INDEX(CACReader!$E$4:$I$1001,MATCH(VALUE(B147),CACReader!$H$4:$H$1001,0),3)</f>
        <v>#N/A</v>
      </c>
      <c r="G147" s="12" t="e">
        <f>INDEX(CACReader!$E$4:$I$1001,MATCH(VALUE(B147),CACReader!$H$4:$H$1001,0),5)</f>
        <v>#N/A</v>
      </c>
    </row>
    <row r="148" spans="1:7">
      <c r="A148" s="14" t="str">
        <f t="shared" ca="1" si="2"/>
        <v/>
      </c>
      <c r="C148"/>
      <c r="D148" s="12" t="e">
        <f>INDEX(CACReader!$E$4:$I$1001,MATCH(VALUE(B148),CACReader!$H$4:$H$1001,0),1)</f>
        <v>#N/A</v>
      </c>
      <c r="E148" s="12" t="e">
        <f>INDEX(CACReader!$E$4:$I$1001,MATCH(VALUE(B148),CACReader!$H$4:$H$1001,0),2)</f>
        <v>#N/A</v>
      </c>
      <c r="F148" s="12" t="e">
        <f>INDEX(CACReader!$E$4:$I$1001,MATCH(VALUE(B148),CACReader!$H$4:$H$1001,0),3)</f>
        <v>#N/A</v>
      </c>
      <c r="G148" s="12" t="e">
        <f>INDEX(CACReader!$E$4:$I$1001,MATCH(VALUE(B148),CACReader!$H$4:$H$1001,0),5)</f>
        <v>#N/A</v>
      </c>
    </row>
    <row r="149" spans="1:7">
      <c r="A149" s="14" t="str">
        <f t="shared" ca="1" si="2"/>
        <v/>
      </c>
      <c r="C149"/>
      <c r="D149" s="12" t="e">
        <f>INDEX(CACReader!$E$4:$I$1001,MATCH(VALUE(B149),CACReader!$H$4:$H$1001,0),1)</f>
        <v>#N/A</v>
      </c>
      <c r="E149" s="12" t="e">
        <f>INDEX(CACReader!$E$4:$I$1001,MATCH(VALUE(B149),CACReader!$H$4:$H$1001,0),2)</f>
        <v>#N/A</v>
      </c>
      <c r="F149" s="12" t="e">
        <f>INDEX(CACReader!$E$4:$I$1001,MATCH(VALUE(B149),CACReader!$H$4:$H$1001,0),3)</f>
        <v>#N/A</v>
      </c>
      <c r="G149" s="12" t="e">
        <f>INDEX(CACReader!$E$4:$I$1001,MATCH(VALUE(B149),CACReader!$H$4:$H$1001,0),5)</f>
        <v>#N/A</v>
      </c>
    </row>
    <row r="150" spans="1:7">
      <c r="A150" s="14" t="str">
        <f t="shared" ca="1" si="2"/>
        <v/>
      </c>
      <c r="C150"/>
      <c r="D150" s="12" t="e">
        <f>INDEX(CACReader!$E$4:$I$1001,MATCH(VALUE(B150),CACReader!$H$4:$H$1001,0),1)</f>
        <v>#N/A</v>
      </c>
      <c r="E150" s="12" t="e">
        <f>INDEX(CACReader!$E$4:$I$1001,MATCH(VALUE(B150),CACReader!$H$4:$H$1001,0),2)</f>
        <v>#N/A</v>
      </c>
      <c r="F150" s="12" t="e">
        <f>INDEX(CACReader!$E$4:$I$1001,MATCH(VALUE(B150),CACReader!$H$4:$H$1001,0),3)</f>
        <v>#N/A</v>
      </c>
      <c r="G150" s="12" t="e">
        <f>INDEX(CACReader!$E$4:$I$1001,MATCH(VALUE(B150),CACReader!$H$4:$H$1001,0),5)</f>
        <v>#N/A</v>
      </c>
    </row>
    <row r="151" spans="1:7">
      <c r="A151" s="14" t="str">
        <f t="shared" ca="1" si="2"/>
        <v/>
      </c>
      <c r="C151"/>
      <c r="D151" s="12" t="e">
        <f>INDEX(CACReader!$E$4:$I$1001,MATCH(VALUE(B151),CACReader!$H$4:$H$1001,0),1)</f>
        <v>#N/A</v>
      </c>
      <c r="E151" s="12" t="e">
        <f>INDEX(CACReader!$E$4:$I$1001,MATCH(VALUE(B151),CACReader!$H$4:$H$1001,0),2)</f>
        <v>#N/A</v>
      </c>
      <c r="F151" s="12" t="e">
        <f>INDEX(CACReader!$E$4:$I$1001,MATCH(VALUE(B151),CACReader!$H$4:$H$1001,0),3)</f>
        <v>#N/A</v>
      </c>
      <c r="G151" s="12" t="e">
        <f>INDEX(CACReader!$E$4:$I$1001,MATCH(VALUE(B151),CACReader!$H$4:$H$1001,0),5)</f>
        <v>#N/A</v>
      </c>
    </row>
    <row r="152" spans="1:7">
      <c r="A152" s="14" t="str">
        <f t="shared" ca="1" si="2"/>
        <v/>
      </c>
      <c r="C152"/>
      <c r="D152" s="12" t="e">
        <f>INDEX(CACReader!$E$4:$I$1001,MATCH(VALUE(B152),CACReader!$H$4:$H$1001,0),1)</f>
        <v>#N/A</v>
      </c>
      <c r="E152" s="12" t="e">
        <f>INDEX(CACReader!$E$4:$I$1001,MATCH(VALUE(B152),CACReader!$H$4:$H$1001,0),2)</f>
        <v>#N/A</v>
      </c>
      <c r="F152" s="12" t="e">
        <f>INDEX(CACReader!$E$4:$I$1001,MATCH(VALUE(B152),CACReader!$H$4:$H$1001,0),3)</f>
        <v>#N/A</v>
      </c>
      <c r="G152" s="12" t="e">
        <f>INDEX(CACReader!$E$4:$I$1001,MATCH(VALUE(B152),CACReader!$H$4:$H$1001,0),5)</f>
        <v>#N/A</v>
      </c>
    </row>
    <row r="153" spans="1:7">
      <c r="A153" s="14" t="str">
        <f t="shared" ca="1" si="2"/>
        <v/>
      </c>
      <c r="C153"/>
      <c r="D153" s="12" t="e">
        <f>INDEX(CACReader!$E$4:$I$1001,MATCH(VALUE(B153),CACReader!$H$4:$H$1001,0),1)</f>
        <v>#N/A</v>
      </c>
      <c r="E153" s="12" t="e">
        <f>INDEX(CACReader!$E$4:$I$1001,MATCH(VALUE(B153),CACReader!$H$4:$H$1001,0),2)</f>
        <v>#N/A</v>
      </c>
      <c r="F153" s="12" t="e">
        <f>INDEX(CACReader!$E$4:$I$1001,MATCH(VALUE(B153),CACReader!$H$4:$H$1001,0),3)</f>
        <v>#N/A</v>
      </c>
      <c r="G153" s="12" t="e">
        <f>INDEX(CACReader!$E$4:$I$1001,MATCH(VALUE(B153),CACReader!$H$4:$H$1001,0),5)</f>
        <v>#N/A</v>
      </c>
    </row>
    <row r="154" spans="1:7">
      <c r="A154" s="14" t="str">
        <f t="shared" ca="1" si="2"/>
        <v/>
      </c>
      <c r="C154"/>
      <c r="D154" s="12" t="e">
        <f>INDEX(CACReader!$E$4:$I$1001,MATCH(VALUE(B154),CACReader!$H$4:$H$1001,0),1)</f>
        <v>#N/A</v>
      </c>
      <c r="E154" s="12" t="e">
        <f>INDEX(CACReader!$E$4:$I$1001,MATCH(VALUE(B154),CACReader!$H$4:$H$1001,0),2)</f>
        <v>#N/A</v>
      </c>
      <c r="F154" s="12" t="e">
        <f>INDEX(CACReader!$E$4:$I$1001,MATCH(VALUE(B154),CACReader!$H$4:$H$1001,0),3)</f>
        <v>#N/A</v>
      </c>
      <c r="G154" s="12" t="e">
        <f>INDEX(CACReader!$E$4:$I$1001,MATCH(VALUE(B154),CACReader!$H$4:$H$1001,0),5)</f>
        <v>#N/A</v>
      </c>
    </row>
    <row r="155" spans="1:7">
      <c r="A155" s="14" t="str">
        <f t="shared" ca="1" si="2"/>
        <v/>
      </c>
      <c r="C155"/>
      <c r="D155" s="12" t="e">
        <f>INDEX(CACReader!$E$4:$I$1001,MATCH(VALUE(B155),CACReader!$H$4:$H$1001,0),1)</f>
        <v>#N/A</v>
      </c>
      <c r="E155" s="12" t="e">
        <f>INDEX(CACReader!$E$4:$I$1001,MATCH(VALUE(B155),CACReader!$H$4:$H$1001,0),2)</f>
        <v>#N/A</v>
      </c>
      <c r="F155" s="12" t="e">
        <f>INDEX(CACReader!$E$4:$I$1001,MATCH(VALUE(B155),CACReader!$H$4:$H$1001,0),3)</f>
        <v>#N/A</v>
      </c>
      <c r="G155" s="12" t="e">
        <f>INDEX(CACReader!$E$4:$I$1001,MATCH(VALUE(B155),CACReader!$H$4:$H$1001,0),5)</f>
        <v>#N/A</v>
      </c>
    </row>
    <row r="156" spans="1:7">
      <c r="A156" s="14" t="str">
        <f t="shared" ca="1" si="2"/>
        <v/>
      </c>
      <c r="C156"/>
      <c r="D156" s="12" t="e">
        <f>INDEX(CACReader!$E$4:$I$1001,MATCH(VALUE(B156),CACReader!$H$4:$H$1001,0),1)</f>
        <v>#N/A</v>
      </c>
      <c r="E156" s="12" t="e">
        <f>INDEX(CACReader!$E$4:$I$1001,MATCH(VALUE(B156),CACReader!$H$4:$H$1001,0),2)</f>
        <v>#N/A</v>
      </c>
      <c r="F156" s="12" t="e">
        <f>INDEX(CACReader!$E$4:$I$1001,MATCH(VALUE(B156),CACReader!$H$4:$H$1001,0),3)</f>
        <v>#N/A</v>
      </c>
      <c r="G156" s="12" t="e">
        <f>INDEX(CACReader!$E$4:$I$1001,MATCH(VALUE(B156),CACReader!$H$4:$H$1001,0),5)</f>
        <v>#N/A</v>
      </c>
    </row>
    <row r="157" spans="1:7">
      <c r="A157" s="14" t="str">
        <f t="shared" ca="1" si="2"/>
        <v/>
      </c>
      <c r="C157"/>
      <c r="D157" s="12" t="e">
        <f>INDEX(CACReader!$E$4:$I$1001,MATCH(VALUE(B157),CACReader!$H$4:$H$1001,0),1)</f>
        <v>#N/A</v>
      </c>
      <c r="E157" s="12" t="e">
        <f>INDEX(CACReader!$E$4:$I$1001,MATCH(VALUE(B157),CACReader!$H$4:$H$1001,0),2)</f>
        <v>#N/A</v>
      </c>
      <c r="F157" s="12" t="e">
        <f>INDEX(CACReader!$E$4:$I$1001,MATCH(VALUE(B157),CACReader!$H$4:$H$1001,0),3)</f>
        <v>#N/A</v>
      </c>
      <c r="G157" s="12" t="e">
        <f>INDEX(CACReader!$E$4:$I$1001,MATCH(VALUE(B157),CACReader!$H$4:$H$1001,0),5)</f>
        <v>#N/A</v>
      </c>
    </row>
    <row r="158" spans="1:7">
      <c r="A158" s="14" t="str">
        <f t="shared" ca="1" si="2"/>
        <v/>
      </c>
      <c r="C158"/>
      <c r="D158" s="12" t="e">
        <f>INDEX(CACReader!$E$4:$I$1001,MATCH(VALUE(B158),CACReader!$H$4:$H$1001,0),1)</f>
        <v>#N/A</v>
      </c>
      <c r="E158" s="12" t="e">
        <f>INDEX(CACReader!$E$4:$I$1001,MATCH(VALUE(B158),CACReader!$H$4:$H$1001,0),2)</f>
        <v>#N/A</v>
      </c>
      <c r="F158" s="12" t="e">
        <f>INDEX(CACReader!$E$4:$I$1001,MATCH(VALUE(B158),CACReader!$H$4:$H$1001,0),3)</f>
        <v>#N/A</v>
      </c>
      <c r="G158" s="12" t="e">
        <f>INDEX(CACReader!$E$4:$I$1001,MATCH(VALUE(B158),CACReader!$H$4:$H$1001,0),5)</f>
        <v>#N/A</v>
      </c>
    </row>
    <row r="159" spans="1:7">
      <c r="A159" s="14" t="str">
        <f t="shared" ca="1" si="2"/>
        <v/>
      </c>
      <c r="C159"/>
      <c r="D159" s="12" t="e">
        <f>INDEX(CACReader!$E$4:$I$1001,MATCH(VALUE(B159),CACReader!$H$4:$H$1001,0),1)</f>
        <v>#N/A</v>
      </c>
      <c r="E159" s="12" t="e">
        <f>INDEX(CACReader!$E$4:$I$1001,MATCH(VALUE(B159),CACReader!$H$4:$H$1001,0),2)</f>
        <v>#N/A</v>
      </c>
      <c r="F159" s="12" t="e">
        <f>INDEX(CACReader!$E$4:$I$1001,MATCH(VALUE(B159),CACReader!$H$4:$H$1001,0),3)</f>
        <v>#N/A</v>
      </c>
      <c r="G159" s="12" t="e">
        <f>INDEX(CACReader!$E$4:$I$1001,MATCH(VALUE(B159),CACReader!$H$4:$H$1001,0),5)</f>
        <v>#N/A</v>
      </c>
    </row>
    <row r="160" spans="1:7">
      <c r="A160" s="14" t="str">
        <f t="shared" ca="1" si="2"/>
        <v/>
      </c>
      <c r="C160"/>
      <c r="D160" s="12" t="e">
        <f>INDEX(CACReader!$E$4:$I$1001,MATCH(VALUE(B160),CACReader!$H$4:$H$1001,0),1)</f>
        <v>#N/A</v>
      </c>
      <c r="E160" s="12" t="e">
        <f>INDEX(CACReader!$E$4:$I$1001,MATCH(VALUE(B160),CACReader!$H$4:$H$1001,0),2)</f>
        <v>#N/A</v>
      </c>
      <c r="F160" s="12" t="e">
        <f>INDEX(CACReader!$E$4:$I$1001,MATCH(VALUE(B160),CACReader!$H$4:$H$1001,0),3)</f>
        <v>#N/A</v>
      </c>
      <c r="G160" s="12" t="e">
        <f>INDEX(CACReader!$E$4:$I$1001,MATCH(VALUE(B160),CACReader!$H$4:$H$1001,0),5)</f>
        <v>#N/A</v>
      </c>
    </row>
    <row r="161" spans="1:7">
      <c r="A161" s="14" t="str">
        <f t="shared" ca="1" si="2"/>
        <v/>
      </c>
      <c r="C161"/>
      <c r="D161" s="12" t="e">
        <f>INDEX(CACReader!$E$4:$I$1001,MATCH(VALUE(B161),CACReader!$H$4:$H$1001,0),1)</f>
        <v>#N/A</v>
      </c>
      <c r="E161" s="12" t="e">
        <f>INDEX(CACReader!$E$4:$I$1001,MATCH(VALUE(B161),CACReader!$H$4:$H$1001,0),2)</f>
        <v>#N/A</v>
      </c>
      <c r="F161" s="12" t="e">
        <f>INDEX(CACReader!$E$4:$I$1001,MATCH(VALUE(B161),CACReader!$H$4:$H$1001,0),3)</f>
        <v>#N/A</v>
      </c>
      <c r="G161" s="12" t="e">
        <f>INDEX(CACReader!$E$4:$I$1001,MATCH(VALUE(B161),CACReader!$H$4:$H$1001,0),5)</f>
        <v>#N/A</v>
      </c>
    </row>
    <row r="162" spans="1:7">
      <c r="A162" s="14" t="str">
        <f t="shared" ca="1" si="2"/>
        <v/>
      </c>
      <c r="C162"/>
      <c r="D162" s="12" t="e">
        <f>INDEX(CACReader!$E$4:$I$1001,MATCH(VALUE(B162),CACReader!$H$4:$H$1001,0),1)</f>
        <v>#N/A</v>
      </c>
      <c r="E162" s="12" t="e">
        <f>INDEX(CACReader!$E$4:$I$1001,MATCH(VALUE(B162),CACReader!$H$4:$H$1001,0),2)</f>
        <v>#N/A</v>
      </c>
      <c r="F162" s="12" t="e">
        <f>INDEX(CACReader!$E$4:$I$1001,MATCH(VALUE(B162),CACReader!$H$4:$H$1001,0),3)</f>
        <v>#N/A</v>
      </c>
      <c r="G162" s="12" t="e">
        <f>INDEX(CACReader!$E$4:$I$1001,MATCH(VALUE(B162),CACReader!$H$4:$H$1001,0),5)</f>
        <v>#N/A</v>
      </c>
    </row>
    <row r="163" spans="1:7">
      <c r="A163" s="14" t="str">
        <f t="shared" ca="1" si="2"/>
        <v/>
      </c>
      <c r="C163"/>
      <c r="D163" s="12" t="e">
        <f>INDEX(CACReader!$E$4:$I$1001,MATCH(VALUE(B163),CACReader!$H$4:$H$1001,0),1)</f>
        <v>#N/A</v>
      </c>
      <c r="E163" s="12" t="e">
        <f>INDEX(CACReader!$E$4:$I$1001,MATCH(VALUE(B163),CACReader!$H$4:$H$1001,0),2)</f>
        <v>#N/A</v>
      </c>
      <c r="F163" s="12" t="e">
        <f>INDEX(CACReader!$E$4:$I$1001,MATCH(VALUE(B163),CACReader!$H$4:$H$1001,0),3)</f>
        <v>#N/A</v>
      </c>
      <c r="G163" s="12" t="e">
        <f>INDEX(CACReader!$E$4:$I$1001,MATCH(VALUE(B163),CACReader!$H$4:$H$1001,0),5)</f>
        <v>#N/A</v>
      </c>
    </row>
    <row r="164" spans="1:7">
      <c r="A164" s="14" t="str">
        <f t="shared" ca="1" si="2"/>
        <v/>
      </c>
      <c r="C164"/>
      <c r="D164" s="12" t="e">
        <f>INDEX(CACReader!$E$4:$I$1001,MATCH(VALUE(B164),CACReader!$H$4:$H$1001,0),1)</f>
        <v>#N/A</v>
      </c>
      <c r="E164" s="12" t="e">
        <f>INDEX(CACReader!$E$4:$I$1001,MATCH(VALUE(B164),CACReader!$H$4:$H$1001,0),2)</f>
        <v>#N/A</v>
      </c>
      <c r="F164" s="12" t="e">
        <f>INDEX(CACReader!$E$4:$I$1001,MATCH(VALUE(B164),CACReader!$H$4:$H$1001,0),3)</f>
        <v>#N/A</v>
      </c>
      <c r="G164" s="12" t="e">
        <f>INDEX(CACReader!$E$4:$I$1001,MATCH(VALUE(B164),CACReader!$H$4:$H$1001,0),5)</f>
        <v>#N/A</v>
      </c>
    </row>
    <row r="165" spans="1:7">
      <c r="A165" s="14" t="str">
        <f t="shared" ca="1" si="2"/>
        <v/>
      </c>
      <c r="C165"/>
      <c r="D165" s="12" t="e">
        <f>INDEX(CACReader!$E$4:$I$1001,MATCH(VALUE(B165),CACReader!$H$4:$H$1001,0),1)</f>
        <v>#N/A</v>
      </c>
      <c r="E165" s="12" t="e">
        <f>INDEX(CACReader!$E$4:$I$1001,MATCH(VALUE(B165),CACReader!$H$4:$H$1001,0),2)</f>
        <v>#N/A</v>
      </c>
      <c r="F165" s="12" t="e">
        <f>INDEX(CACReader!$E$4:$I$1001,MATCH(VALUE(B165),CACReader!$H$4:$H$1001,0),3)</f>
        <v>#N/A</v>
      </c>
      <c r="G165" s="12" t="e">
        <f>INDEX(CACReader!$E$4:$I$1001,MATCH(VALUE(B165),CACReader!$H$4:$H$1001,0),5)</f>
        <v>#N/A</v>
      </c>
    </row>
    <row r="166" spans="1:7">
      <c r="A166" s="14" t="str">
        <f t="shared" ca="1" si="2"/>
        <v/>
      </c>
      <c r="C166"/>
      <c r="D166" s="12" t="e">
        <f>INDEX(CACReader!$E$4:$I$1001,MATCH(VALUE(B166),CACReader!$H$4:$H$1001,0),1)</f>
        <v>#N/A</v>
      </c>
      <c r="E166" s="12" t="e">
        <f>INDEX(CACReader!$E$4:$I$1001,MATCH(VALUE(B166),CACReader!$H$4:$H$1001,0),2)</f>
        <v>#N/A</v>
      </c>
      <c r="F166" s="12" t="e">
        <f>INDEX(CACReader!$E$4:$I$1001,MATCH(VALUE(B166),CACReader!$H$4:$H$1001,0),3)</f>
        <v>#N/A</v>
      </c>
      <c r="G166" s="12" t="e">
        <f>INDEX(CACReader!$E$4:$I$1001,MATCH(VALUE(B166),CACReader!$H$4:$H$1001,0),5)</f>
        <v>#N/A</v>
      </c>
    </row>
    <row r="167" spans="1:7">
      <c r="A167" s="14" t="str">
        <f t="shared" ca="1" si="2"/>
        <v/>
      </c>
      <c r="C167"/>
      <c r="D167" s="12" t="e">
        <f>INDEX(CACReader!$E$4:$I$1001,MATCH(VALUE(B167),CACReader!$H$4:$H$1001,0),1)</f>
        <v>#N/A</v>
      </c>
      <c r="E167" s="12" t="e">
        <f>INDEX(CACReader!$E$4:$I$1001,MATCH(VALUE(B167),CACReader!$H$4:$H$1001,0),2)</f>
        <v>#N/A</v>
      </c>
      <c r="F167" s="12" t="e">
        <f>INDEX(CACReader!$E$4:$I$1001,MATCH(VALUE(B167),CACReader!$H$4:$H$1001,0),3)</f>
        <v>#N/A</v>
      </c>
      <c r="G167" s="12" t="e">
        <f>INDEX(CACReader!$E$4:$I$1001,MATCH(VALUE(B167),CACReader!$H$4:$H$1001,0),5)</f>
        <v>#N/A</v>
      </c>
    </row>
    <row r="168" spans="1:7">
      <c r="A168" s="14" t="str">
        <f t="shared" ca="1" si="2"/>
        <v/>
      </c>
      <c r="C168"/>
      <c r="D168" s="12" t="e">
        <f>INDEX(CACReader!$E$4:$I$1001,MATCH(VALUE(B168),CACReader!$H$4:$H$1001,0),1)</f>
        <v>#N/A</v>
      </c>
      <c r="E168" s="12" t="e">
        <f>INDEX(CACReader!$E$4:$I$1001,MATCH(VALUE(B168),CACReader!$H$4:$H$1001,0),2)</f>
        <v>#N/A</v>
      </c>
      <c r="F168" s="12" t="e">
        <f>INDEX(CACReader!$E$4:$I$1001,MATCH(VALUE(B168),CACReader!$H$4:$H$1001,0),3)</f>
        <v>#N/A</v>
      </c>
      <c r="G168" s="12" t="e">
        <f>INDEX(CACReader!$E$4:$I$1001,MATCH(VALUE(B168),CACReader!$H$4:$H$1001,0),5)</f>
        <v>#N/A</v>
      </c>
    </row>
    <row r="169" spans="1:7">
      <c r="A169" s="14" t="str">
        <f t="shared" ca="1" si="2"/>
        <v/>
      </c>
      <c r="C169"/>
      <c r="D169" s="12" t="e">
        <f>INDEX(CACReader!$E$4:$I$1001,MATCH(VALUE(B169),CACReader!$H$4:$H$1001,0),1)</f>
        <v>#N/A</v>
      </c>
      <c r="E169" s="12" t="e">
        <f>INDEX(CACReader!$E$4:$I$1001,MATCH(VALUE(B169),CACReader!$H$4:$H$1001,0),2)</f>
        <v>#N/A</v>
      </c>
      <c r="F169" s="12" t="e">
        <f>INDEX(CACReader!$E$4:$I$1001,MATCH(VALUE(B169),CACReader!$H$4:$H$1001,0),3)</f>
        <v>#N/A</v>
      </c>
      <c r="G169" s="12" t="e">
        <f>INDEX(CACReader!$E$4:$I$1001,MATCH(VALUE(B169),CACReader!$H$4:$H$1001,0),5)</f>
        <v>#N/A</v>
      </c>
    </row>
    <row r="170" spans="1:7">
      <c r="A170" s="14" t="str">
        <f t="shared" ca="1" si="2"/>
        <v/>
      </c>
      <c r="C170"/>
      <c r="D170" s="12" t="e">
        <f>INDEX(CACReader!$E$4:$I$1001,MATCH(VALUE(B170),CACReader!$H$4:$H$1001,0),1)</f>
        <v>#N/A</v>
      </c>
      <c r="E170" s="12" t="e">
        <f>INDEX(CACReader!$E$4:$I$1001,MATCH(VALUE(B170),CACReader!$H$4:$H$1001,0),2)</f>
        <v>#N/A</v>
      </c>
      <c r="F170" s="12" t="e">
        <f>INDEX(CACReader!$E$4:$I$1001,MATCH(VALUE(B170),CACReader!$H$4:$H$1001,0),3)</f>
        <v>#N/A</v>
      </c>
      <c r="G170" s="12" t="e">
        <f>INDEX(CACReader!$E$4:$I$1001,MATCH(VALUE(B170),CACReader!$H$4:$H$1001,0),5)</f>
        <v>#N/A</v>
      </c>
    </row>
    <row r="171" spans="1:7">
      <c r="A171" s="14" t="str">
        <f t="shared" ca="1" si="2"/>
        <v/>
      </c>
      <c r="C171"/>
      <c r="D171" s="12" t="e">
        <f>INDEX(CACReader!$E$4:$I$1001,MATCH(VALUE(B171),CACReader!$H$4:$H$1001,0),1)</f>
        <v>#N/A</v>
      </c>
      <c r="E171" s="12" t="e">
        <f>INDEX(CACReader!$E$4:$I$1001,MATCH(VALUE(B171),CACReader!$H$4:$H$1001,0),2)</f>
        <v>#N/A</v>
      </c>
      <c r="F171" s="12" t="e">
        <f>INDEX(CACReader!$E$4:$I$1001,MATCH(VALUE(B171),CACReader!$H$4:$H$1001,0),3)</f>
        <v>#N/A</v>
      </c>
      <c r="G171" s="12" t="e">
        <f>INDEX(CACReader!$E$4:$I$1001,MATCH(VALUE(B171),CACReader!$H$4:$H$1001,0),5)</f>
        <v>#N/A</v>
      </c>
    </row>
    <row r="172" spans="1:7">
      <c r="A172" s="14" t="str">
        <f t="shared" ca="1" si="2"/>
        <v/>
      </c>
      <c r="C172"/>
      <c r="D172" s="12" t="e">
        <f>INDEX(CACReader!$E$4:$I$1001,MATCH(VALUE(B172),CACReader!$H$4:$H$1001,0),1)</f>
        <v>#N/A</v>
      </c>
      <c r="E172" s="12" t="e">
        <f>INDEX(CACReader!$E$4:$I$1001,MATCH(VALUE(B172),CACReader!$H$4:$H$1001,0),2)</f>
        <v>#N/A</v>
      </c>
      <c r="F172" s="12" t="e">
        <f>INDEX(CACReader!$E$4:$I$1001,MATCH(VALUE(B172),CACReader!$H$4:$H$1001,0),3)</f>
        <v>#N/A</v>
      </c>
      <c r="G172" s="12" t="e">
        <f>INDEX(CACReader!$E$4:$I$1001,MATCH(VALUE(B172),CACReader!$H$4:$H$1001,0),5)</f>
        <v>#N/A</v>
      </c>
    </row>
    <row r="173" spans="1:7">
      <c r="A173" s="14" t="str">
        <f t="shared" ca="1" si="2"/>
        <v/>
      </c>
      <c r="C173"/>
      <c r="D173" s="12" t="e">
        <f>INDEX(CACReader!$E$4:$I$1001,MATCH(VALUE(B173),CACReader!$H$4:$H$1001,0),1)</f>
        <v>#N/A</v>
      </c>
      <c r="E173" s="12" t="e">
        <f>INDEX(CACReader!$E$4:$I$1001,MATCH(VALUE(B173),CACReader!$H$4:$H$1001,0),2)</f>
        <v>#N/A</v>
      </c>
      <c r="F173" s="12" t="e">
        <f>INDEX(CACReader!$E$4:$I$1001,MATCH(VALUE(B173),CACReader!$H$4:$H$1001,0),3)</f>
        <v>#N/A</v>
      </c>
      <c r="G173" s="12" t="e">
        <f>INDEX(CACReader!$E$4:$I$1001,MATCH(VALUE(B173),CACReader!$H$4:$H$1001,0),5)</f>
        <v>#N/A</v>
      </c>
    </row>
    <row r="174" spans="1:7">
      <c r="A174" s="14" t="str">
        <f t="shared" ca="1" si="2"/>
        <v/>
      </c>
      <c r="C174"/>
      <c r="D174" s="12" t="e">
        <f>INDEX(CACReader!$E$4:$I$1001,MATCH(VALUE(B174),CACReader!$H$4:$H$1001,0),1)</f>
        <v>#N/A</v>
      </c>
      <c r="E174" s="12" t="e">
        <f>INDEX(CACReader!$E$4:$I$1001,MATCH(VALUE(B174),CACReader!$H$4:$H$1001,0),2)</f>
        <v>#N/A</v>
      </c>
      <c r="F174" s="12" t="e">
        <f>INDEX(CACReader!$E$4:$I$1001,MATCH(VALUE(B174),CACReader!$H$4:$H$1001,0),3)</f>
        <v>#N/A</v>
      </c>
      <c r="G174" s="12" t="e">
        <f>INDEX(CACReader!$E$4:$I$1001,MATCH(VALUE(B174),CACReader!$H$4:$H$1001,0),5)</f>
        <v>#N/A</v>
      </c>
    </row>
    <row r="175" spans="1:7">
      <c r="A175" s="14" t="str">
        <f t="shared" ca="1" si="2"/>
        <v/>
      </c>
      <c r="C175"/>
      <c r="D175" s="12" t="e">
        <f>INDEX(CACReader!$E$4:$I$1001,MATCH(VALUE(B175),CACReader!$H$4:$H$1001,0),1)</f>
        <v>#N/A</v>
      </c>
      <c r="E175" s="12" t="e">
        <f>INDEX(CACReader!$E$4:$I$1001,MATCH(VALUE(B175),CACReader!$H$4:$H$1001,0),2)</f>
        <v>#N/A</v>
      </c>
      <c r="F175" s="12" t="e">
        <f>INDEX(CACReader!$E$4:$I$1001,MATCH(VALUE(B175),CACReader!$H$4:$H$1001,0),3)</f>
        <v>#N/A</v>
      </c>
      <c r="G175" s="12" t="e">
        <f>INDEX(CACReader!$E$4:$I$1001,MATCH(VALUE(B175),CACReader!$H$4:$H$1001,0),5)</f>
        <v>#N/A</v>
      </c>
    </row>
    <row r="176" spans="1:7">
      <c r="A176" s="14" t="str">
        <f t="shared" ca="1" si="2"/>
        <v/>
      </c>
      <c r="C176"/>
      <c r="D176" s="12" t="e">
        <f>INDEX(CACReader!$E$4:$I$1001,MATCH(VALUE(B176),CACReader!$H$4:$H$1001,0),1)</f>
        <v>#N/A</v>
      </c>
      <c r="E176" s="12" t="e">
        <f>INDEX(CACReader!$E$4:$I$1001,MATCH(VALUE(B176),CACReader!$H$4:$H$1001,0),2)</f>
        <v>#N/A</v>
      </c>
      <c r="F176" s="12" t="e">
        <f>INDEX(CACReader!$E$4:$I$1001,MATCH(VALUE(B176),CACReader!$H$4:$H$1001,0),3)</f>
        <v>#N/A</v>
      </c>
      <c r="G176" s="12" t="e">
        <f>INDEX(CACReader!$E$4:$I$1001,MATCH(VALUE(B176),CACReader!$H$4:$H$1001,0),5)</f>
        <v>#N/A</v>
      </c>
    </row>
    <row r="177" spans="1:7">
      <c r="A177" s="14" t="str">
        <f t="shared" ca="1" si="2"/>
        <v/>
      </c>
      <c r="C177"/>
      <c r="D177" s="12" t="e">
        <f>INDEX(CACReader!$E$4:$I$1001,MATCH(VALUE(B177),CACReader!$H$4:$H$1001,0),1)</f>
        <v>#N/A</v>
      </c>
      <c r="E177" s="12" t="e">
        <f>INDEX(CACReader!$E$4:$I$1001,MATCH(VALUE(B177),CACReader!$H$4:$H$1001,0),2)</f>
        <v>#N/A</v>
      </c>
      <c r="F177" s="12" t="e">
        <f>INDEX(CACReader!$E$4:$I$1001,MATCH(VALUE(B177),CACReader!$H$4:$H$1001,0),3)</f>
        <v>#N/A</v>
      </c>
      <c r="G177" s="12" t="e">
        <f>INDEX(CACReader!$E$4:$I$1001,MATCH(VALUE(B177),CACReader!$H$4:$H$1001,0),5)</f>
        <v>#N/A</v>
      </c>
    </row>
    <row r="178" spans="1:7">
      <c r="A178" s="14" t="str">
        <f t="shared" ca="1" si="2"/>
        <v/>
      </c>
      <c r="C178"/>
      <c r="D178" s="12" t="e">
        <f>INDEX(CACReader!$E$4:$I$1001,MATCH(VALUE(B178),CACReader!$H$4:$H$1001,0),1)</f>
        <v>#N/A</v>
      </c>
      <c r="E178" s="12" t="e">
        <f>INDEX(CACReader!$E$4:$I$1001,MATCH(VALUE(B178),CACReader!$H$4:$H$1001,0),2)</f>
        <v>#N/A</v>
      </c>
      <c r="F178" s="12" t="e">
        <f>INDEX(CACReader!$E$4:$I$1001,MATCH(VALUE(B178),CACReader!$H$4:$H$1001,0),3)</f>
        <v>#N/A</v>
      </c>
      <c r="G178" s="12" t="e">
        <f>INDEX(CACReader!$E$4:$I$1001,MATCH(VALUE(B178),CACReader!$H$4:$H$1001,0),5)</f>
        <v>#N/A</v>
      </c>
    </row>
    <row r="179" spans="1:7">
      <c r="A179" s="14" t="str">
        <f t="shared" ca="1" si="2"/>
        <v/>
      </c>
      <c r="C179"/>
      <c r="D179" s="12" t="e">
        <f>INDEX(CACReader!$E$4:$I$1001,MATCH(VALUE(B179),CACReader!$H$4:$H$1001,0),1)</f>
        <v>#N/A</v>
      </c>
      <c r="E179" s="12" t="e">
        <f>INDEX(CACReader!$E$4:$I$1001,MATCH(VALUE(B179),CACReader!$H$4:$H$1001,0),2)</f>
        <v>#N/A</v>
      </c>
      <c r="F179" s="12" t="e">
        <f>INDEX(CACReader!$E$4:$I$1001,MATCH(VALUE(B179),CACReader!$H$4:$H$1001,0),3)</f>
        <v>#N/A</v>
      </c>
      <c r="G179" s="12" t="e">
        <f>INDEX(CACReader!$E$4:$I$1001,MATCH(VALUE(B179),CACReader!$H$4:$H$1001,0),5)</f>
        <v>#N/A</v>
      </c>
    </row>
    <row r="180" spans="1:7">
      <c r="A180" s="14" t="str">
        <f t="shared" ca="1" si="2"/>
        <v/>
      </c>
      <c r="C180"/>
      <c r="D180" s="12" t="e">
        <f>INDEX(CACReader!$E$4:$I$1001,MATCH(VALUE(B180),CACReader!$H$4:$H$1001,0),1)</f>
        <v>#N/A</v>
      </c>
      <c r="E180" s="12" t="e">
        <f>INDEX(CACReader!$E$4:$I$1001,MATCH(VALUE(B180),CACReader!$H$4:$H$1001,0),2)</f>
        <v>#N/A</v>
      </c>
      <c r="F180" s="12" t="e">
        <f>INDEX(CACReader!$E$4:$I$1001,MATCH(VALUE(B180),CACReader!$H$4:$H$1001,0),3)</f>
        <v>#N/A</v>
      </c>
      <c r="G180" s="12" t="e">
        <f>INDEX(CACReader!$E$4:$I$1001,MATCH(VALUE(B180),CACReader!$H$4:$H$1001,0),5)</f>
        <v>#N/A</v>
      </c>
    </row>
    <row r="181" spans="1:7">
      <c r="A181" s="14" t="str">
        <f t="shared" ca="1" si="2"/>
        <v/>
      </c>
      <c r="C181"/>
      <c r="D181" s="12" t="e">
        <f>INDEX(CACReader!$E$4:$I$1001,MATCH(VALUE(B181),CACReader!$H$4:$H$1001,0),1)</f>
        <v>#N/A</v>
      </c>
      <c r="E181" s="12" t="e">
        <f>INDEX(CACReader!$E$4:$I$1001,MATCH(VALUE(B181),CACReader!$H$4:$H$1001,0),2)</f>
        <v>#N/A</v>
      </c>
      <c r="F181" s="12" t="e">
        <f>INDEX(CACReader!$E$4:$I$1001,MATCH(VALUE(B181),CACReader!$H$4:$H$1001,0),3)</f>
        <v>#N/A</v>
      </c>
      <c r="G181" s="12" t="e">
        <f>INDEX(CACReader!$E$4:$I$1001,MATCH(VALUE(B181),CACReader!$H$4:$H$1001,0),5)</f>
        <v>#N/A</v>
      </c>
    </row>
    <row r="182" spans="1:7">
      <c r="A182" s="14" t="str">
        <f t="shared" ca="1" si="2"/>
        <v/>
      </c>
      <c r="C182"/>
      <c r="D182" s="12" t="e">
        <f>INDEX(CACReader!$E$4:$I$1001,MATCH(VALUE(B182),CACReader!$H$4:$H$1001,0),1)</f>
        <v>#N/A</v>
      </c>
      <c r="E182" s="12" t="e">
        <f>INDEX(CACReader!$E$4:$I$1001,MATCH(VALUE(B182),CACReader!$H$4:$H$1001,0),2)</f>
        <v>#N/A</v>
      </c>
      <c r="F182" s="12" t="e">
        <f>INDEX(CACReader!$E$4:$I$1001,MATCH(VALUE(B182),CACReader!$H$4:$H$1001,0),3)</f>
        <v>#N/A</v>
      </c>
      <c r="G182" s="12" t="e">
        <f>INDEX(CACReader!$E$4:$I$1001,MATCH(VALUE(B182),CACReader!$H$4:$H$1001,0),5)</f>
        <v>#N/A</v>
      </c>
    </row>
    <row r="183" spans="1:7">
      <c r="A183" s="14" t="str">
        <f t="shared" ca="1" si="2"/>
        <v/>
      </c>
      <c r="C183"/>
      <c r="D183" s="12" t="e">
        <f>INDEX(CACReader!$E$4:$I$1001,MATCH(VALUE(B183),CACReader!$H$4:$H$1001,0),1)</f>
        <v>#N/A</v>
      </c>
      <c r="E183" s="12" t="e">
        <f>INDEX(CACReader!$E$4:$I$1001,MATCH(VALUE(B183),CACReader!$H$4:$H$1001,0),2)</f>
        <v>#N/A</v>
      </c>
      <c r="F183" s="12" t="e">
        <f>INDEX(CACReader!$E$4:$I$1001,MATCH(VALUE(B183),CACReader!$H$4:$H$1001,0),3)</f>
        <v>#N/A</v>
      </c>
      <c r="G183" s="12" t="e">
        <f>INDEX(CACReader!$E$4:$I$1001,MATCH(VALUE(B183),CACReader!$H$4:$H$1001,0),5)</f>
        <v>#N/A</v>
      </c>
    </row>
    <row r="184" spans="1:7">
      <c r="A184" s="14" t="str">
        <f t="shared" ca="1" si="2"/>
        <v/>
      </c>
      <c r="C184"/>
      <c r="D184" s="12" t="e">
        <f>INDEX(CACReader!$E$4:$I$1001,MATCH(VALUE(B184),CACReader!$H$4:$H$1001,0),1)</f>
        <v>#N/A</v>
      </c>
      <c r="E184" s="12" t="e">
        <f>INDEX(CACReader!$E$4:$I$1001,MATCH(VALUE(B184),CACReader!$H$4:$H$1001,0),2)</f>
        <v>#N/A</v>
      </c>
      <c r="F184" s="12" t="e">
        <f>INDEX(CACReader!$E$4:$I$1001,MATCH(VALUE(B184),CACReader!$H$4:$H$1001,0),3)</f>
        <v>#N/A</v>
      </c>
      <c r="G184" s="12" t="e">
        <f>INDEX(CACReader!$E$4:$I$1001,MATCH(VALUE(B184),CACReader!$H$4:$H$1001,0),5)</f>
        <v>#N/A</v>
      </c>
    </row>
    <row r="185" spans="1:7">
      <c r="A185" s="14" t="str">
        <f t="shared" ca="1" si="2"/>
        <v/>
      </c>
      <c r="C185"/>
      <c r="D185" s="12" t="e">
        <f>INDEX(CACReader!$E$4:$I$1001,MATCH(VALUE(B185),CACReader!$H$4:$H$1001,0),1)</f>
        <v>#N/A</v>
      </c>
      <c r="E185" s="12" t="e">
        <f>INDEX(CACReader!$E$4:$I$1001,MATCH(VALUE(B185),CACReader!$H$4:$H$1001,0),2)</f>
        <v>#N/A</v>
      </c>
      <c r="F185" s="12" t="e">
        <f>INDEX(CACReader!$E$4:$I$1001,MATCH(VALUE(B185),CACReader!$H$4:$H$1001,0),3)</f>
        <v>#N/A</v>
      </c>
      <c r="G185" s="12" t="e">
        <f>INDEX(CACReader!$E$4:$I$1001,MATCH(VALUE(B185),CACReader!$H$4:$H$1001,0),5)</f>
        <v>#N/A</v>
      </c>
    </row>
    <row r="186" spans="1:7">
      <c r="A186" s="14" t="str">
        <f t="shared" ca="1" si="2"/>
        <v/>
      </c>
      <c r="C186"/>
      <c r="D186" s="12" t="e">
        <f>INDEX(CACReader!$E$4:$I$1001,MATCH(VALUE(B186),CACReader!$H$4:$H$1001,0),1)</f>
        <v>#N/A</v>
      </c>
      <c r="E186" s="12" t="e">
        <f>INDEX(CACReader!$E$4:$I$1001,MATCH(VALUE(B186),CACReader!$H$4:$H$1001,0),2)</f>
        <v>#N/A</v>
      </c>
      <c r="F186" s="12" t="e">
        <f>INDEX(CACReader!$E$4:$I$1001,MATCH(VALUE(B186),CACReader!$H$4:$H$1001,0),3)</f>
        <v>#N/A</v>
      </c>
      <c r="G186" s="12" t="e">
        <f>INDEX(CACReader!$E$4:$I$1001,MATCH(VALUE(B186),CACReader!$H$4:$H$1001,0),5)</f>
        <v>#N/A</v>
      </c>
    </row>
    <row r="187" spans="1:7">
      <c r="A187" s="14" t="str">
        <f t="shared" ca="1" si="2"/>
        <v/>
      </c>
      <c r="C187"/>
      <c r="D187" s="12" t="e">
        <f>INDEX(CACReader!$E$4:$I$1001,MATCH(VALUE(B187),CACReader!$H$4:$H$1001,0),1)</f>
        <v>#N/A</v>
      </c>
      <c r="E187" s="12" t="e">
        <f>INDEX(CACReader!$E$4:$I$1001,MATCH(VALUE(B187),CACReader!$H$4:$H$1001,0),2)</f>
        <v>#N/A</v>
      </c>
      <c r="F187" s="12" t="e">
        <f>INDEX(CACReader!$E$4:$I$1001,MATCH(VALUE(B187),CACReader!$H$4:$H$1001,0),3)</f>
        <v>#N/A</v>
      </c>
      <c r="G187" s="12" t="e">
        <f>INDEX(CACReader!$E$4:$I$1001,MATCH(VALUE(B187),CACReader!$H$4:$H$1001,0),5)</f>
        <v>#N/A</v>
      </c>
    </row>
    <row r="188" spans="1:7">
      <c r="A188" s="14" t="str">
        <f t="shared" ca="1" si="2"/>
        <v/>
      </c>
      <c r="C188"/>
      <c r="D188" s="12" t="e">
        <f>INDEX(CACReader!$E$4:$I$1001,MATCH(VALUE(B188),CACReader!$H$4:$H$1001,0),1)</f>
        <v>#N/A</v>
      </c>
      <c r="E188" s="12" t="e">
        <f>INDEX(CACReader!$E$4:$I$1001,MATCH(VALUE(B188),CACReader!$H$4:$H$1001,0),2)</f>
        <v>#N/A</v>
      </c>
      <c r="F188" s="12" t="e">
        <f>INDEX(CACReader!$E$4:$I$1001,MATCH(VALUE(B188),CACReader!$H$4:$H$1001,0),3)</f>
        <v>#N/A</v>
      </c>
      <c r="G188" s="12" t="e">
        <f>INDEX(CACReader!$E$4:$I$1001,MATCH(VALUE(B188),CACReader!$H$4:$H$1001,0),5)</f>
        <v>#N/A</v>
      </c>
    </row>
    <row r="189" spans="1:7">
      <c r="A189" s="14" t="str">
        <f t="shared" ca="1" si="2"/>
        <v/>
      </c>
      <c r="C189"/>
      <c r="D189" s="12" t="e">
        <f>INDEX(CACReader!$E$4:$I$1001,MATCH(VALUE(B189),CACReader!$H$4:$H$1001,0),1)</f>
        <v>#N/A</v>
      </c>
      <c r="E189" s="12" t="e">
        <f>INDEX(CACReader!$E$4:$I$1001,MATCH(VALUE(B189),CACReader!$H$4:$H$1001,0),2)</f>
        <v>#N/A</v>
      </c>
      <c r="F189" s="12" t="e">
        <f>INDEX(CACReader!$E$4:$I$1001,MATCH(VALUE(B189),CACReader!$H$4:$H$1001,0),3)</f>
        <v>#N/A</v>
      </c>
      <c r="G189" s="12" t="e">
        <f>INDEX(CACReader!$E$4:$I$1001,MATCH(VALUE(B189),CACReader!$H$4:$H$1001,0),5)</f>
        <v>#N/A</v>
      </c>
    </row>
    <row r="190" spans="1:7">
      <c r="A190" s="14" t="str">
        <f t="shared" ca="1" si="2"/>
        <v/>
      </c>
      <c r="C190"/>
      <c r="D190" s="12" t="e">
        <f>INDEX(CACReader!$E$4:$I$1001,MATCH(VALUE(B190),CACReader!$H$4:$H$1001,0),1)</f>
        <v>#N/A</v>
      </c>
      <c r="E190" s="12" t="e">
        <f>INDEX(CACReader!$E$4:$I$1001,MATCH(VALUE(B190),CACReader!$H$4:$H$1001,0),2)</f>
        <v>#N/A</v>
      </c>
      <c r="F190" s="12" t="e">
        <f>INDEX(CACReader!$E$4:$I$1001,MATCH(VALUE(B190),CACReader!$H$4:$H$1001,0),3)</f>
        <v>#N/A</v>
      </c>
      <c r="G190" s="12" t="e">
        <f>INDEX(CACReader!$E$4:$I$1001,MATCH(VALUE(B190),CACReader!$H$4:$H$1001,0),5)</f>
        <v>#N/A</v>
      </c>
    </row>
    <row r="191" spans="1:7">
      <c r="A191" s="14" t="str">
        <f t="shared" ca="1" si="2"/>
        <v/>
      </c>
      <c r="C191"/>
      <c r="D191" s="12" t="e">
        <f>INDEX(CACReader!$E$4:$I$1001,MATCH(VALUE(B191),CACReader!$H$4:$H$1001,0),1)</f>
        <v>#N/A</v>
      </c>
      <c r="E191" s="12" t="e">
        <f>INDEX(CACReader!$E$4:$I$1001,MATCH(VALUE(B191),CACReader!$H$4:$H$1001,0),2)</f>
        <v>#N/A</v>
      </c>
      <c r="F191" s="12" t="e">
        <f>INDEX(CACReader!$E$4:$I$1001,MATCH(VALUE(B191),CACReader!$H$4:$H$1001,0),3)</f>
        <v>#N/A</v>
      </c>
      <c r="G191" s="12" t="e">
        <f>INDEX(CACReader!$E$4:$I$1001,MATCH(VALUE(B191),CACReader!$H$4:$H$1001,0),5)</f>
        <v>#N/A</v>
      </c>
    </row>
    <row r="192" spans="1:7">
      <c r="A192" s="14" t="str">
        <f t="shared" ca="1" si="2"/>
        <v/>
      </c>
      <c r="C192"/>
      <c r="D192" s="12" t="e">
        <f>INDEX(CACReader!$E$4:$I$1001,MATCH(VALUE(B192),CACReader!$H$4:$H$1001,0),1)</f>
        <v>#N/A</v>
      </c>
      <c r="E192" s="12" t="e">
        <f>INDEX(CACReader!$E$4:$I$1001,MATCH(VALUE(B192),CACReader!$H$4:$H$1001,0),2)</f>
        <v>#N/A</v>
      </c>
      <c r="F192" s="12" t="e">
        <f>INDEX(CACReader!$E$4:$I$1001,MATCH(VALUE(B192),CACReader!$H$4:$H$1001,0),3)</f>
        <v>#N/A</v>
      </c>
      <c r="G192" s="12" t="e">
        <f>INDEX(CACReader!$E$4:$I$1001,MATCH(VALUE(B192),CACReader!$H$4:$H$1001,0),5)</f>
        <v>#N/A</v>
      </c>
    </row>
    <row r="193" spans="1:7">
      <c r="A193" s="14" t="str">
        <f t="shared" ca="1" si="2"/>
        <v/>
      </c>
      <c r="C193"/>
      <c r="D193" s="12" t="e">
        <f>INDEX(CACReader!$E$4:$I$1001,MATCH(VALUE(B193),CACReader!$H$4:$H$1001,0),1)</f>
        <v>#N/A</v>
      </c>
      <c r="E193" s="12" t="e">
        <f>INDEX(CACReader!$E$4:$I$1001,MATCH(VALUE(B193),CACReader!$H$4:$H$1001,0),2)</f>
        <v>#N/A</v>
      </c>
      <c r="F193" s="12" t="e">
        <f>INDEX(CACReader!$E$4:$I$1001,MATCH(VALUE(B193),CACReader!$H$4:$H$1001,0),3)</f>
        <v>#N/A</v>
      </c>
      <c r="G193" s="12" t="e">
        <f>INDEX(CACReader!$E$4:$I$1001,MATCH(VALUE(B193),CACReader!$H$4:$H$1001,0),5)</f>
        <v>#N/A</v>
      </c>
    </row>
    <row r="194" spans="1:7">
      <c r="A194" s="14" t="str">
        <f t="shared" ca="1" si="2"/>
        <v/>
      </c>
      <c r="C194"/>
      <c r="D194" s="12" t="e">
        <f>INDEX(CACReader!$E$4:$I$1001,MATCH(VALUE(B194),CACReader!$H$4:$H$1001,0),1)</f>
        <v>#N/A</v>
      </c>
      <c r="E194" s="12" t="e">
        <f>INDEX(CACReader!$E$4:$I$1001,MATCH(VALUE(B194),CACReader!$H$4:$H$1001,0),2)</f>
        <v>#N/A</v>
      </c>
      <c r="F194" s="12" t="e">
        <f>INDEX(CACReader!$E$4:$I$1001,MATCH(VALUE(B194),CACReader!$H$4:$H$1001,0),3)</f>
        <v>#N/A</v>
      </c>
      <c r="G194" s="12" t="e">
        <f>INDEX(CACReader!$E$4:$I$1001,MATCH(VALUE(B194),CACReader!$H$4:$H$1001,0),5)</f>
        <v>#N/A</v>
      </c>
    </row>
    <row r="195" spans="1:7">
      <c r="A195" s="14" t="str">
        <f t="shared" ca="1" si="2"/>
        <v/>
      </c>
      <c r="C195"/>
      <c r="D195" s="12" t="e">
        <f>INDEX(CACReader!$E$4:$I$1001,MATCH(VALUE(B195),CACReader!$H$4:$H$1001,0),1)</f>
        <v>#N/A</v>
      </c>
      <c r="E195" s="12" t="e">
        <f>INDEX(CACReader!$E$4:$I$1001,MATCH(VALUE(B195),CACReader!$H$4:$H$1001,0),2)</f>
        <v>#N/A</v>
      </c>
      <c r="F195" s="12" t="e">
        <f>INDEX(CACReader!$E$4:$I$1001,MATCH(VALUE(B195),CACReader!$H$4:$H$1001,0),3)</f>
        <v>#N/A</v>
      </c>
      <c r="G195" s="12" t="e">
        <f>INDEX(CACReader!$E$4:$I$1001,MATCH(VALUE(B195),CACReader!$H$4:$H$1001,0),5)</f>
        <v>#N/A</v>
      </c>
    </row>
    <row r="196" spans="1:7">
      <c r="A196" s="14" t="str">
        <f t="shared" ca="1" si="2"/>
        <v/>
      </c>
      <c r="C196"/>
      <c r="D196" s="12" t="e">
        <f>INDEX(CACReader!$E$4:$I$1001,MATCH(VALUE(B196),CACReader!$H$4:$H$1001,0),1)</f>
        <v>#N/A</v>
      </c>
      <c r="E196" s="12" t="e">
        <f>INDEX(CACReader!$E$4:$I$1001,MATCH(VALUE(B196),CACReader!$H$4:$H$1001,0),2)</f>
        <v>#N/A</v>
      </c>
      <c r="F196" s="12" t="e">
        <f>INDEX(CACReader!$E$4:$I$1001,MATCH(VALUE(B196),CACReader!$H$4:$H$1001,0),3)</f>
        <v>#N/A</v>
      </c>
      <c r="G196" s="12" t="e">
        <f>INDEX(CACReader!$E$4:$I$1001,MATCH(VALUE(B196),CACReader!$H$4:$H$1001,0),5)</f>
        <v>#N/A</v>
      </c>
    </row>
    <row r="197" spans="1:7">
      <c r="A197" s="14" t="str">
        <f t="shared" ca="1" si="2"/>
        <v/>
      </c>
      <c r="C197"/>
      <c r="D197" s="12" t="e">
        <f>INDEX(CACReader!$E$4:$I$1001,MATCH(VALUE(B197),CACReader!$H$4:$H$1001,0),1)</f>
        <v>#N/A</v>
      </c>
      <c r="E197" s="12" t="e">
        <f>INDEX(CACReader!$E$4:$I$1001,MATCH(VALUE(B197),CACReader!$H$4:$H$1001,0),2)</f>
        <v>#N/A</v>
      </c>
      <c r="F197" s="12" t="e">
        <f>INDEX(CACReader!$E$4:$I$1001,MATCH(VALUE(B197),CACReader!$H$4:$H$1001,0),3)</f>
        <v>#N/A</v>
      </c>
      <c r="G197" s="12" t="e">
        <f>INDEX(CACReader!$E$4:$I$1001,MATCH(VALUE(B197),CACReader!$H$4:$H$1001,0),5)</f>
        <v>#N/A</v>
      </c>
    </row>
    <row r="198" spans="1:7">
      <c r="A198" s="14" t="str">
        <f t="shared" ca="1" si="2"/>
        <v/>
      </c>
      <c r="C198"/>
      <c r="D198" s="12" t="e">
        <f>INDEX(CACReader!$E$4:$I$1001,MATCH(VALUE(B198),CACReader!$H$4:$H$1001,0),1)</f>
        <v>#N/A</v>
      </c>
      <c r="E198" s="12" t="e">
        <f>INDEX(CACReader!$E$4:$I$1001,MATCH(VALUE(B198),CACReader!$H$4:$H$1001,0),2)</f>
        <v>#N/A</v>
      </c>
      <c r="F198" s="12" t="e">
        <f>INDEX(CACReader!$E$4:$I$1001,MATCH(VALUE(B198),CACReader!$H$4:$H$1001,0),3)</f>
        <v>#N/A</v>
      </c>
      <c r="G198" s="12" t="e">
        <f>INDEX(CACReader!$E$4:$I$1001,MATCH(VALUE(B198),CACReader!$H$4:$H$1001,0),5)</f>
        <v>#N/A</v>
      </c>
    </row>
    <row r="199" spans="1:7">
      <c r="A199" s="14" t="str">
        <f t="shared" ref="A199:A253" ca="1" si="3">IFERROR(IF(C199="","",_xlfn.DAYS(C199,IF($B$4="",TODAY(),$B$4))/30),"")</f>
        <v/>
      </c>
      <c r="C199"/>
      <c r="D199" s="12" t="e">
        <f>INDEX(CACReader!$E$4:$I$1001,MATCH(VALUE(B199),CACReader!$H$4:$H$1001,0),1)</f>
        <v>#N/A</v>
      </c>
      <c r="E199" s="12" t="e">
        <f>INDEX(CACReader!$E$4:$I$1001,MATCH(VALUE(B199),CACReader!$H$4:$H$1001,0),2)</f>
        <v>#N/A</v>
      </c>
      <c r="F199" s="12" t="e">
        <f>INDEX(CACReader!$E$4:$I$1001,MATCH(VALUE(B199),CACReader!$H$4:$H$1001,0),3)</f>
        <v>#N/A</v>
      </c>
      <c r="G199" s="12" t="e">
        <f>INDEX(CACReader!$E$4:$I$1001,MATCH(VALUE(B199),CACReader!$H$4:$H$1001,0),5)</f>
        <v>#N/A</v>
      </c>
    </row>
    <row r="200" spans="1:7">
      <c r="A200" s="14" t="str">
        <f t="shared" ca="1" si="3"/>
        <v/>
      </c>
      <c r="C200"/>
      <c r="D200" s="12" t="e">
        <f>INDEX(CACReader!$E$4:$I$1001,MATCH(VALUE(B200),CACReader!$H$4:$H$1001,0),1)</f>
        <v>#N/A</v>
      </c>
      <c r="E200" s="12" t="e">
        <f>INDEX(CACReader!$E$4:$I$1001,MATCH(VALUE(B200),CACReader!$H$4:$H$1001,0),2)</f>
        <v>#N/A</v>
      </c>
      <c r="F200" s="12" t="e">
        <f>INDEX(CACReader!$E$4:$I$1001,MATCH(VALUE(B200),CACReader!$H$4:$H$1001,0),3)</f>
        <v>#N/A</v>
      </c>
      <c r="G200" s="12" t="e">
        <f>INDEX(CACReader!$E$4:$I$1001,MATCH(VALUE(B200),CACReader!$H$4:$H$1001,0),5)</f>
        <v>#N/A</v>
      </c>
    </row>
    <row r="201" spans="1:7">
      <c r="A201" s="14" t="str">
        <f t="shared" ca="1" si="3"/>
        <v/>
      </c>
      <c r="C201"/>
      <c r="D201" s="12" t="e">
        <f>INDEX(CACReader!$E$4:$I$1001,MATCH(VALUE(B201),CACReader!$H$4:$H$1001,0),1)</f>
        <v>#N/A</v>
      </c>
      <c r="E201" s="12" t="e">
        <f>INDEX(CACReader!$E$4:$I$1001,MATCH(VALUE(B201),CACReader!$H$4:$H$1001,0),2)</f>
        <v>#N/A</v>
      </c>
      <c r="F201" s="12" t="e">
        <f>INDEX(CACReader!$E$4:$I$1001,MATCH(VALUE(B201),CACReader!$H$4:$H$1001,0),3)</f>
        <v>#N/A</v>
      </c>
      <c r="G201" s="12" t="e">
        <f>INDEX(CACReader!$E$4:$I$1001,MATCH(VALUE(B201),CACReader!$H$4:$H$1001,0),5)</f>
        <v>#N/A</v>
      </c>
    </row>
    <row r="202" spans="1:7">
      <c r="A202" s="14" t="str">
        <f t="shared" ca="1" si="3"/>
        <v/>
      </c>
      <c r="C202"/>
      <c r="D202" s="12" t="e">
        <f>INDEX(CACReader!$E$4:$I$1001,MATCH(VALUE(B202),CACReader!$H$4:$H$1001,0),1)</f>
        <v>#N/A</v>
      </c>
      <c r="E202" s="12" t="e">
        <f>INDEX(CACReader!$E$4:$I$1001,MATCH(VALUE(B202),CACReader!$H$4:$H$1001,0),2)</f>
        <v>#N/A</v>
      </c>
      <c r="F202" s="12" t="e">
        <f>INDEX(CACReader!$E$4:$I$1001,MATCH(VALUE(B202),CACReader!$H$4:$H$1001,0),3)</f>
        <v>#N/A</v>
      </c>
      <c r="G202" s="12" t="e">
        <f>INDEX(CACReader!$E$4:$I$1001,MATCH(VALUE(B202),CACReader!$H$4:$H$1001,0),5)</f>
        <v>#N/A</v>
      </c>
    </row>
    <row r="203" spans="1:7">
      <c r="A203" s="14" t="str">
        <f t="shared" ca="1" si="3"/>
        <v/>
      </c>
      <c r="C203"/>
      <c r="D203" s="12" t="e">
        <f>INDEX(CACReader!$E$4:$I$1001,MATCH(VALUE(B203),CACReader!$H$4:$H$1001,0),1)</f>
        <v>#N/A</v>
      </c>
      <c r="E203" s="12" t="e">
        <f>INDEX(CACReader!$E$4:$I$1001,MATCH(VALUE(B203),CACReader!$H$4:$H$1001,0),2)</f>
        <v>#N/A</v>
      </c>
      <c r="F203" s="12" t="e">
        <f>INDEX(CACReader!$E$4:$I$1001,MATCH(VALUE(B203),CACReader!$H$4:$H$1001,0),3)</f>
        <v>#N/A</v>
      </c>
      <c r="G203" s="12" t="e">
        <f>INDEX(CACReader!$E$4:$I$1001,MATCH(VALUE(B203),CACReader!$H$4:$H$1001,0),5)</f>
        <v>#N/A</v>
      </c>
    </row>
    <row r="204" spans="1:7">
      <c r="A204" s="14" t="str">
        <f t="shared" ca="1" si="3"/>
        <v/>
      </c>
      <c r="C204"/>
      <c r="D204" s="12" t="e">
        <f>INDEX(CACReader!$E$4:$I$1001,MATCH(VALUE(B204),CACReader!$H$4:$H$1001,0),1)</f>
        <v>#N/A</v>
      </c>
      <c r="E204" s="12" t="e">
        <f>INDEX(CACReader!$E$4:$I$1001,MATCH(VALUE(B204),CACReader!$H$4:$H$1001,0),2)</f>
        <v>#N/A</v>
      </c>
      <c r="F204" s="12" t="e">
        <f>INDEX(CACReader!$E$4:$I$1001,MATCH(VALUE(B204),CACReader!$H$4:$H$1001,0),3)</f>
        <v>#N/A</v>
      </c>
      <c r="G204" s="12" t="e">
        <f>INDEX(CACReader!$E$4:$I$1001,MATCH(VALUE(B204),CACReader!$H$4:$H$1001,0),5)</f>
        <v>#N/A</v>
      </c>
    </row>
    <row r="205" spans="1:7">
      <c r="A205" s="14" t="str">
        <f t="shared" ca="1" si="3"/>
        <v/>
      </c>
      <c r="C205"/>
      <c r="D205" s="12" t="e">
        <f>INDEX(CACReader!$E$4:$I$1001,MATCH(VALUE(B205),CACReader!$H$4:$H$1001,0),1)</f>
        <v>#N/A</v>
      </c>
      <c r="E205" s="12" t="e">
        <f>INDEX(CACReader!$E$4:$I$1001,MATCH(VALUE(B205),CACReader!$H$4:$H$1001,0),2)</f>
        <v>#N/A</v>
      </c>
      <c r="F205" s="12" t="e">
        <f>INDEX(CACReader!$E$4:$I$1001,MATCH(VALUE(B205),CACReader!$H$4:$H$1001,0),3)</f>
        <v>#N/A</v>
      </c>
      <c r="G205" s="12" t="e">
        <f>INDEX(CACReader!$E$4:$I$1001,MATCH(VALUE(B205),CACReader!$H$4:$H$1001,0),5)</f>
        <v>#N/A</v>
      </c>
    </row>
    <row r="206" spans="1:7">
      <c r="A206" s="14" t="str">
        <f t="shared" ca="1" si="3"/>
        <v/>
      </c>
      <c r="C206"/>
      <c r="D206" s="12" t="e">
        <f>INDEX(CACReader!$E$4:$I$1001,MATCH(VALUE(B206),CACReader!$H$4:$H$1001,0),1)</f>
        <v>#N/A</v>
      </c>
      <c r="E206" s="12" t="e">
        <f>INDEX(CACReader!$E$4:$I$1001,MATCH(VALUE(B206),CACReader!$H$4:$H$1001,0),2)</f>
        <v>#N/A</v>
      </c>
      <c r="F206" s="12" t="e">
        <f>INDEX(CACReader!$E$4:$I$1001,MATCH(VALUE(B206),CACReader!$H$4:$H$1001,0),3)</f>
        <v>#N/A</v>
      </c>
      <c r="G206" s="12" t="e">
        <f>INDEX(CACReader!$E$4:$I$1001,MATCH(VALUE(B206),CACReader!$H$4:$H$1001,0),5)</f>
        <v>#N/A</v>
      </c>
    </row>
    <row r="207" spans="1:7">
      <c r="A207" s="14" t="str">
        <f t="shared" ca="1" si="3"/>
        <v/>
      </c>
      <c r="C207"/>
      <c r="D207" s="12" t="e">
        <f>INDEX(CACReader!$E$4:$I$1001,MATCH(VALUE(B207),CACReader!$H$4:$H$1001,0),1)</f>
        <v>#N/A</v>
      </c>
      <c r="E207" s="12" t="e">
        <f>INDEX(CACReader!$E$4:$I$1001,MATCH(VALUE(B207),CACReader!$H$4:$H$1001,0),2)</f>
        <v>#N/A</v>
      </c>
      <c r="F207" s="12" t="e">
        <f>INDEX(CACReader!$E$4:$I$1001,MATCH(VALUE(B207),CACReader!$H$4:$H$1001,0),3)</f>
        <v>#N/A</v>
      </c>
      <c r="G207" s="12" t="e">
        <f>INDEX(CACReader!$E$4:$I$1001,MATCH(VALUE(B207),CACReader!$H$4:$H$1001,0),5)</f>
        <v>#N/A</v>
      </c>
    </row>
    <row r="208" spans="1:7">
      <c r="A208" s="14" t="str">
        <f t="shared" ca="1" si="3"/>
        <v/>
      </c>
      <c r="C208"/>
      <c r="D208" s="12" t="e">
        <f>INDEX(CACReader!$E$4:$I$1001,MATCH(VALUE(B208),CACReader!$H$4:$H$1001,0),1)</f>
        <v>#N/A</v>
      </c>
      <c r="E208" s="12" t="e">
        <f>INDEX(CACReader!$E$4:$I$1001,MATCH(VALUE(B208),CACReader!$H$4:$H$1001,0),2)</f>
        <v>#N/A</v>
      </c>
      <c r="F208" s="12" t="e">
        <f>INDEX(CACReader!$E$4:$I$1001,MATCH(VALUE(B208),CACReader!$H$4:$H$1001,0),3)</f>
        <v>#N/A</v>
      </c>
      <c r="G208" s="12" t="e">
        <f>INDEX(CACReader!$E$4:$I$1001,MATCH(VALUE(B208),CACReader!$H$4:$H$1001,0),5)</f>
        <v>#N/A</v>
      </c>
    </row>
    <row r="209" spans="1:7">
      <c r="A209" s="14" t="str">
        <f t="shared" ca="1" si="3"/>
        <v/>
      </c>
      <c r="C209"/>
      <c r="D209" s="12" t="e">
        <f>INDEX(CACReader!$E$4:$I$1001,MATCH(VALUE(B209),CACReader!$H$4:$H$1001,0),1)</f>
        <v>#N/A</v>
      </c>
      <c r="E209" s="12" t="e">
        <f>INDEX(CACReader!$E$4:$I$1001,MATCH(VALUE(B209),CACReader!$H$4:$H$1001,0),2)</f>
        <v>#N/A</v>
      </c>
      <c r="F209" s="12" t="e">
        <f>INDEX(CACReader!$E$4:$I$1001,MATCH(VALUE(B209),CACReader!$H$4:$H$1001,0),3)</f>
        <v>#N/A</v>
      </c>
      <c r="G209" s="12" t="e">
        <f>INDEX(CACReader!$E$4:$I$1001,MATCH(VALUE(B209),CACReader!$H$4:$H$1001,0),5)</f>
        <v>#N/A</v>
      </c>
    </row>
    <row r="210" spans="1:7">
      <c r="A210" s="14" t="str">
        <f t="shared" ca="1" si="3"/>
        <v/>
      </c>
      <c r="C210"/>
      <c r="D210" s="12" t="e">
        <f>INDEX(CACReader!$E$4:$I$1001,MATCH(VALUE(B210),CACReader!$H$4:$H$1001,0),1)</f>
        <v>#N/A</v>
      </c>
      <c r="E210" s="12" t="e">
        <f>INDEX(CACReader!$E$4:$I$1001,MATCH(VALUE(B210),CACReader!$H$4:$H$1001,0),2)</f>
        <v>#N/A</v>
      </c>
      <c r="F210" s="12" t="e">
        <f>INDEX(CACReader!$E$4:$I$1001,MATCH(VALUE(B210),CACReader!$H$4:$H$1001,0),3)</f>
        <v>#N/A</v>
      </c>
      <c r="G210" s="12" t="e">
        <f>INDEX(CACReader!$E$4:$I$1001,MATCH(VALUE(B210),CACReader!$H$4:$H$1001,0),5)</f>
        <v>#N/A</v>
      </c>
    </row>
    <row r="211" spans="1:7">
      <c r="A211" s="14" t="str">
        <f t="shared" ca="1" si="3"/>
        <v/>
      </c>
      <c r="C211"/>
      <c r="D211" s="12" t="e">
        <f>INDEX(CACReader!$E$4:$I$1001,MATCH(VALUE(B211),CACReader!$H$4:$H$1001,0),1)</f>
        <v>#N/A</v>
      </c>
      <c r="E211" s="12" t="e">
        <f>INDEX(CACReader!$E$4:$I$1001,MATCH(VALUE(B211),CACReader!$H$4:$H$1001,0),2)</f>
        <v>#N/A</v>
      </c>
      <c r="F211" s="12" t="e">
        <f>INDEX(CACReader!$E$4:$I$1001,MATCH(VALUE(B211),CACReader!$H$4:$H$1001,0),3)</f>
        <v>#N/A</v>
      </c>
      <c r="G211" s="12" t="e">
        <f>INDEX(CACReader!$E$4:$I$1001,MATCH(VALUE(B211),CACReader!$H$4:$H$1001,0),5)</f>
        <v>#N/A</v>
      </c>
    </row>
    <row r="212" spans="1:7">
      <c r="A212" s="14" t="str">
        <f t="shared" ca="1" si="3"/>
        <v/>
      </c>
      <c r="C212"/>
      <c r="D212" s="12" t="e">
        <f>INDEX(CACReader!$E$4:$I$1001,MATCH(VALUE(B212),CACReader!$H$4:$H$1001,0),1)</f>
        <v>#N/A</v>
      </c>
      <c r="E212" s="12" t="e">
        <f>INDEX(CACReader!$E$4:$I$1001,MATCH(VALUE(B212),CACReader!$H$4:$H$1001,0),2)</f>
        <v>#N/A</v>
      </c>
      <c r="F212" s="12" t="e">
        <f>INDEX(CACReader!$E$4:$I$1001,MATCH(VALUE(B212),CACReader!$H$4:$H$1001,0),3)</f>
        <v>#N/A</v>
      </c>
      <c r="G212" s="12" t="e">
        <f>INDEX(CACReader!$E$4:$I$1001,MATCH(VALUE(B212),CACReader!$H$4:$H$1001,0),5)</f>
        <v>#N/A</v>
      </c>
    </row>
    <row r="213" spans="1:7">
      <c r="A213" s="14" t="str">
        <f t="shared" ca="1" si="3"/>
        <v/>
      </c>
      <c r="C213"/>
      <c r="D213" s="12" t="e">
        <f>INDEX(CACReader!$E$4:$I$1001,MATCH(VALUE(B213),CACReader!$H$4:$H$1001,0),1)</f>
        <v>#N/A</v>
      </c>
      <c r="E213" s="12" t="e">
        <f>INDEX(CACReader!$E$4:$I$1001,MATCH(VALUE(B213),CACReader!$H$4:$H$1001,0),2)</f>
        <v>#N/A</v>
      </c>
      <c r="F213" s="12" t="e">
        <f>INDEX(CACReader!$E$4:$I$1001,MATCH(VALUE(B213),CACReader!$H$4:$H$1001,0),3)</f>
        <v>#N/A</v>
      </c>
      <c r="G213" s="12" t="e">
        <f>INDEX(CACReader!$E$4:$I$1001,MATCH(VALUE(B213),CACReader!$H$4:$H$1001,0),5)</f>
        <v>#N/A</v>
      </c>
    </row>
    <row r="214" spans="1:7">
      <c r="A214" s="14" t="str">
        <f t="shared" ca="1" si="3"/>
        <v/>
      </c>
      <c r="C214"/>
      <c r="D214" s="12" t="e">
        <f>INDEX(CACReader!$E$4:$I$1001,MATCH(VALUE(B214),CACReader!$H$4:$H$1001,0),1)</f>
        <v>#N/A</v>
      </c>
      <c r="E214" s="12" t="e">
        <f>INDEX(CACReader!$E$4:$I$1001,MATCH(VALUE(B214),CACReader!$H$4:$H$1001,0),2)</f>
        <v>#N/A</v>
      </c>
      <c r="F214" s="12" t="e">
        <f>INDEX(CACReader!$E$4:$I$1001,MATCH(VALUE(B214),CACReader!$H$4:$H$1001,0),3)</f>
        <v>#N/A</v>
      </c>
      <c r="G214" s="12" t="e">
        <f>INDEX(CACReader!$E$4:$I$1001,MATCH(VALUE(B214),CACReader!$H$4:$H$1001,0),5)</f>
        <v>#N/A</v>
      </c>
    </row>
    <row r="215" spans="1:7">
      <c r="A215" s="14" t="str">
        <f t="shared" ca="1" si="3"/>
        <v/>
      </c>
      <c r="C215"/>
      <c r="D215" s="12" t="e">
        <f>INDEX(CACReader!$E$4:$I$1001,MATCH(VALUE(B215),CACReader!$H$4:$H$1001,0),1)</f>
        <v>#N/A</v>
      </c>
      <c r="E215" s="12" t="e">
        <f>INDEX(CACReader!$E$4:$I$1001,MATCH(VALUE(B215),CACReader!$H$4:$H$1001,0),2)</f>
        <v>#N/A</v>
      </c>
      <c r="F215" s="12" t="e">
        <f>INDEX(CACReader!$E$4:$I$1001,MATCH(VALUE(B215),CACReader!$H$4:$H$1001,0),3)</f>
        <v>#N/A</v>
      </c>
      <c r="G215" s="12" t="e">
        <f>INDEX(CACReader!$E$4:$I$1001,MATCH(VALUE(B215),CACReader!$H$4:$H$1001,0),5)</f>
        <v>#N/A</v>
      </c>
    </row>
    <row r="216" spans="1:7">
      <c r="A216" s="14" t="str">
        <f t="shared" ca="1" si="3"/>
        <v/>
      </c>
      <c r="C216"/>
      <c r="D216" s="12" t="e">
        <f>INDEX(CACReader!$E$4:$I$1001,MATCH(VALUE(B216),CACReader!$H$4:$H$1001,0),1)</f>
        <v>#N/A</v>
      </c>
      <c r="E216" s="12" t="e">
        <f>INDEX(CACReader!$E$4:$I$1001,MATCH(VALUE(B216),CACReader!$H$4:$H$1001,0),2)</f>
        <v>#N/A</v>
      </c>
      <c r="F216" s="12" t="e">
        <f>INDEX(CACReader!$E$4:$I$1001,MATCH(VALUE(B216),CACReader!$H$4:$H$1001,0),3)</f>
        <v>#N/A</v>
      </c>
      <c r="G216" s="12" t="e">
        <f>INDEX(CACReader!$E$4:$I$1001,MATCH(VALUE(B216),CACReader!$H$4:$H$1001,0),5)</f>
        <v>#N/A</v>
      </c>
    </row>
    <row r="217" spans="1:7">
      <c r="A217" s="14" t="str">
        <f t="shared" ca="1" si="3"/>
        <v/>
      </c>
      <c r="C217"/>
      <c r="D217" s="12" t="e">
        <f>INDEX(CACReader!$E$4:$I$1001,MATCH(VALUE(B217),CACReader!$H$4:$H$1001,0),1)</f>
        <v>#N/A</v>
      </c>
      <c r="E217" s="12" t="e">
        <f>INDEX(CACReader!$E$4:$I$1001,MATCH(VALUE(B217),CACReader!$H$4:$H$1001,0),2)</f>
        <v>#N/A</v>
      </c>
      <c r="F217" s="12" t="e">
        <f>INDEX(CACReader!$E$4:$I$1001,MATCH(VALUE(B217),CACReader!$H$4:$H$1001,0),3)</f>
        <v>#N/A</v>
      </c>
      <c r="G217" s="12" t="e">
        <f>INDEX(CACReader!$E$4:$I$1001,MATCH(VALUE(B217),CACReader!$H$4:$H$1001,0),5)</f>
        <v>#N/A</v>
      </c>
    </row>
    <row r="218" spans="1:7">
      <c r="A218" s="14" t="str">
        <f t="shared" ca="1" si="3"/>
        <v/>
      </c>
      <c r="C218"/>
      <c r="D218" s="12" t="e">
        <f>INDEX(CACReader!$E$4:$I$1001,MATCH(VALUE(B218),CACReader!$H$4:$H$1001,0),1)</f>
        <v>#N/A</v>
      </c>
      <c r="E218" s="12" t="e">
        <f>INDEX(CACReader!$E$4:$I$1001,MATCH(VALUE(B218),CACReader!$H$4:$H$1001,0),2)</f>
        <v>#N/A</v>
      </c>
      <c r="F218" s="12" t="e">
        <f>INDEX(CACReader!$E$4:$I$1001,MATCH(VALUE(B218),CACReader!$H$4:$H$1001,0),3)</f>
        <v>#N/A</v>
      </c>
      <c r="G218" s="12" t="e">
        <f>INDEX(CACReader!$E$4:$I$1001,MATCH(VALUE(B218),CACReader!$H$4:$H$1001,0),5)</f>
        <v>#N/A</v>
      </c>
    </row>
    <row r="219" spans="1:7">
      <c r="A219" s="14" t="str">
        <f t="shared" ca="1" si="3"/>
        <v/>
      </c>
      <c r="C219"/>
      <c r="D219" s="12" t="e">
        <f>INDEX(CACReader!$E$4:$I$1001,MATCH(VALUE(B219),CACReader!$H$4:$H$1001,0),1)</f>
        <v>#N/A</v>
      </c>
      <c r="E219" s="12" t="e">
        <f>INDEX(CACReader!$E$4:$I$1001,MATCH(VALUE(B219),CACReader!$H$4:$H$1001,0),2)</f>
        <v>#N/A</v>
      </c>
      <c r="F219" s="12" t="e">
        <f>INDEX(CACReader!$E$4:$I$1001,MATCH(VALUE(B219),CACReader!$H$4:$H$1001,0),3)</f>
        <v>#N/A</v>
      </c>
      <c r="G219" s="12" t="e">
        <f>INDEX(CACReader!$E$4:$I$1001,MATCH(VALUE(B219),CACReader!$H$4:$H$1001,0),5)</f>
        <v>#N/A</v>
      </c>
    </row>
    <row r="220" spans="1:7">
      <c r="A220" s="14" t="str">
        <f t="shared" ca="1" si="3"/>
        <v/>
      </c>
      <c r="C220"/>
      <c r="D220" s="12" t="e">
        <f>INDEX(CACReader!$E$4:$I$1001,MATCH(VALUE(B220),CACReader!$H$4:$H$1001,0),1)</f>
        <v>#N/A</v>
      </c>
      <c r="E220" s="12" t="e">
        <f>INDEX(CACReader!$E$4:$I$1001,MATCH(VALUE(B220),CACReader!$H$4:$H$1001,0),2)</f>
        <v>#N/A</v>
      </c>
      <c r="F220" s="12" t="e">
        <f>INDEX(CACReader!$E$4:$I$1001,MATCH(VALUE(B220),CACReader!$H$4:$H$1001,0),3)</f>
        <v>#N/A</v>
      </c>
      <c r="G220" s="12" t="e">
        <f>INDEX(CACReader!$E$4:$I$1001,MATCH(VALUE(B220),CACReader!$H$4:$H$1001,0),5)</f>
        <v>#N/A</v>
      </c>
    </row>
    <row r="221" spans="1:7">
      <c r="A221" s="14" t="str">
        <f t="shared" ca="1" si="3"/>
        <v/>
      </c>
      <c r="C221"/>
      <c r="D221" s="12" t="e">
        <f>INDEX(CACReader!$E$4:$I$1001,MATCH(VALUE(B221),CACReader!$H$4:$H$1001,0),1)</f>
        <v>#N/A</v>
      </c>
      <c r="E221" s="12" t="e">
        <f>INDEX(CACReader!$E$4:$I$1001,MATCH(VALUE(B221),CACReader!$H$4:$H$1001,0),2)</f>
        <v>#N/A</v>
      </c>
      <c r="F221" s="12" t="e">
        <f>INDEX(CACReader!$E$4:$I$1001,MATCH(VALUE(B221),CACReader!$H$4:$H$1001,0),3)</f>
        <v>#N/A</v>
      </c>
      <c r="G221" s="12" t="e">
        <f>INDEX(CACReader!$E$4:$I$1001,MATCH(VALUE(B221),CACReader!$H$4:$H$1001,0),5)</f>
        <v>#N/A</v>
      </c>
    </row>
    <row r="222" spans="1:7">
      <c r="A222" s="14" t="str">
        <f t="shared" ca="1" si="3"/>
        <v/>
      </c>
      <c r="C222"/>
      <c r="D222" s="12" t="e">
        <f>INDEX(CACReader!$E$4:$I$1001,MATCH(VALUE(B222),CACReader!$H$4:$H$1001,0),1)</f>
        <v>#N/A</v>
      </c>
      <c r="E222" s="12" t="e">
        <f>INDEX(CACReader!$E$4:$I$1001,MATCH(VALUE(B222),CACReader!$H$4:$H$1001,0),2)</f>
        <v>#N/A</v>
      </c>
      <c r="F222" s="12" t="e">
        <f>INDEX(CACReader!$E$4:$I$1001,MATCH(VALUE(B222),CACReader!$H$4:$H$1001,0),3)</f>
        <v>#N/A</v>
      </c>
      <c r="G222" s="12" t="e">
        <f>INDEX(CACReader!$E$4:$I$1001,MATCH(VALUE(B222),CACReader!$H$4:$H$1001,0),5)</f>
        <v>#N/A</v>
      </c>
    </row>
    <row r="223" spans="1:7">
      <c r="A223" s="14" t="str">
        <f t="shared" ca="1" si="3"/>
        <v/>
      </c>
      <c r="C223"/>
      <c r="D223" s="12" t="e">
        <f>INDEX(CACReader!$E$4:$I$1001,MATCH(VALUE(B223),CACReader!$H$4:$H$1001,0),1)</f>
        <v>#N/A</v>
      </c>
      <c r="E223" s="12" t="e">
        <f>INDEX(CACReader!$E$4:$I$1001,MATCH(VALUE(B223),CACReader!$H$4:$H$1001,0),2)</f>
        <v>#N/A</v>
      </c>
      <c r="F223" s="12" t="e">
        <f>INDEX(CACReader!$E$4:$I$1001,MATCH(VALUE(B223),CACReader!$H$4:$H$1001,0),3)</f>
        <v>#N/A</v>
      </c>
      <c r="G223" s="12" t="e">
        <f>INDEX(CACReader!$E$4:$I$1001,MATCH(VALUE(B223),CACReader!$H$4:$H$1001,0),5)</f>
        <v>#N/A</v>
      </c>
    </row>
    <row r="224" spans="1:7">
      <c r="A224" s="14" t="str">
        <f t="shared" ca="1" si="3"/>
        <v/>
      </c>
      <c r="C224"/>
      <c r="D224" s="12" t="e">
        <f>INDEX(CACReader!$E$4:$I$1001,MATCH(VALUE(B224),CACReader!$H$4:$H$1001,0),1)</f>
        <v>#N/A</v>
      </c>
      <c r="E224" s="12" t="e">
        <f>INDEX(CACReader!$E$4:$I$1001,MATCH(VALUE(B224),CACReader!$H$4:$H$1001,0),2)</f>
        <v>#N/A</v>
      </c>
      <c r="F224" s="12" t="e">
        <f>INDEX(CACReader!$E$4:$I$1001,MATCH(VALUE(B224),CACReader!$H$4:$H$1001,0),3)</f>
        <v>#N/A</v>
      </c>
      <c r="G224" s="12" t="e">
        <f>INDEX(CACReader!$E$4:$I$1001,MATCH(VALUE(B224),CACReader!$H$4:$H$1001,0),5)</f>
        <v>#N/A</v>
      </c>
    </row>
    <row r="225" spans="1:7">
      <c r="A225" s="14" t="str">
        <f t="shared" ca="1" si="3"/>
        <v/>
      </c>
      <c r="C225"/>
      <c r="D225" s="12" t="e">
        <f>INDEX(CACReader!$E$4:$I$1001,MATCH(VALUE(B225),CACReader!$H$4:$H$1001,0),1)</f>
        <v>#N/A</v>
      </c>
      <c r="E225" s="12" t="e">
        <f>INDEX(CACReader!$E$4:$I$1001,MATCH(VALUE(B225),CACReader!$H$4:$H$1001,0),2)</f>
        <v>#N/A</v>
      </c>
      <c r="F225" s="12" t="e">
        <f>INDEX(CACReader!$E$4:$I$1001,MATCH(VALUE(B225),CACReader!$H$4:$H$1001,0),3)</f>
        <v>#N/A</v>
      </c>
      <c r="G225" s="12" t="e">
        <f>INDEX(CACReader!$E$4:$I$1001,MATCH(VALUE(B225),CACReader!$H$4:$H$1001,0),5)</f>
        <v>#N/A</v>
      </c>
    </row>
    <row r="226" spans="1:7">
      <c r="A226" s="14" t="str">
        <f t="shared" ca="1" si="3"/>
        <v/>
      </c>
      <c r="C226"/>
      <c r="D226" s="12" t="e">
        <f>INDEX(CACReader!$E$4:$I$1001,MATCH(VALUE(B226),CACReader!$H$4:$H$1001,0),1)</f>
        <v>#N/A</v>
      </c>
      <c r="E226" s="12" t="e">
        <f>INDEX(CACReader!$E$4:$I$1001,MATCH(VALUE(B226),CACReader!$H$4:$H$1001,0),2)</f>
        <v>#N/A</v>
      </c>
      <c r="F226" s="12" t="e">
        <f>INDEX(CACReader!$E$4:$I$1001,MATCH(VALUE(B226),CACReader!$H$4:$H$1001,0),3)</f>
        <v>#N/A</v>
      </c>
      <c r="G226" s="12" t="e">
        <f>INDEX(CACReader!$E$4:$I$1001,MATCH(VALUE(B226),CACReader!$H$4:$H$1001,0),5)</f>
        <v>#N/A</v>
      </c>
    </row>
    <row r="227" spans="1:7">
      <c r="A227" s="14" t="str">
        <f t="shared" ca="1" si="3"/>
        <v/>
      </c>
      <c r="C227"/>
      <c r="D227" s="12" t="e">
        <f>INDEX(CACReader!$E$4:$I$1001,MATCH(VALUE(B227),CACReader!$H$4:$H$1001,0),1)</f>
        <v>#N/A</v>
      </c>
      <c r="E227" s="12" t="e">
        <f>INDEX(CACReader!$E$4:$I$1001,MATCH(VALUE(B227),CACReader!$H$4:$H$1001,0),2)</f>
        <v>#N/A</v>
      </c>
      <c r="F227" s="12" t="e">
        <f>INDEX(CACReader!$E$4:$I$1001,MATCH(VALUE(B227),CACReader!$H$4:$H$1001,0),3)</f>
        <v>#N/A</v>
      </c>
      <c r="G227" s="12" t="e">
        <f>INDEX(CACReader!$E$4:$I$1001,MATCH(VALUE(B227),CACReader!$H$4:$H$1001,0),5)</f>
        <v>#N/A</v>
      </c>
    </row>
    <row r="228" spans="1:7">
      <c r="A228" s="14" t="str">
        <f t="shared" ca="1" si="3"/>
        <v/>
      </c>
      <c r="C228"/>
      <c r="D228" s="12" t="e">
        <f>INDEX(CACReader!$E$4:$I$1001,MATCH(VALUE(B228),CACReader!$H$4:$H$1001,0),1)</f>
        <v>#N/A</v>
      </c>
      <c r="E228" s="12" t="e">
        <f>INDEX(CACReader!$E$4:$I$1001,MATCH(VALUE(B228),CACReader!$H$4:$H$1001,0),2)</f>
        <v>#N/A</v>
      </c>
      <c r="F228" s="12" t="e">
        <f>INDEX(CACReader!$E$4:$I$1001,MATCH(VALUE(B228),CACReader!$H$4:$H$1001,0),3)</f>
        <v>#N/A</v>
      </c>
      <c r="G228" s="12" t="e">
        <f>INDEX(CACReader!$E$4:$I$1001,MATCH(VALUE(B228),CACReader!$H$4:$H$1001,0),5)</f>
        <v>#N/A</v>
      </c>
    </row>
    <row r="229" spans="1:7">
      <c r="A229" s="14" t="str">
        <f t="shared" ca="1" si="3"/>
        <v/>
      </c>
      <c r="C229"/>
      <c r="D229" s="12" t="e">
        <f>INDEX(CACReader!$E$4:$I$1001,MATCH(VALUE(B229),CACReader!$H$4:$H$1001,0),1)</f>
        <v>#N/A</v>
      </c>
      <c r="E229" s="12" t="e">
        <f>INDEX(CACReader!$E$4:$I$1001,MATCH(VALUE(B229),CACReader!$H$4:$H$1001,0),2)</f>
        <v>#N/A</v>
      </c>
      <c r="F229" s="12" t="e">
        <f>INDEX(CACReader!$E$4:$I$1001,MATCH(VALUE(B229),CACReader!$H$4:$H$1001,0),3)</f>
        <v>#N/A</v>
      </c>
      <c r="G229" s="12" t="e">
        <f>INDEX(CACReader!$E$4:$I$1001,MATCH(VALUE(B229),CACReader!$H$4:$H$1001,0),5)</f>
        <v>#N/A</v>
      </c>
    </row>
    <row r="230" spans="1:7">
      <c r="A230" s="14" t="str">
        <f t="shared" ca="1" si="3"/>
        <v/>
      </c>
      <c r="C230"/>
      <c r="D230" s="12" t="e">
        <f>INDEX(CACReader!$E$4:$I$1001,MATCH(VALUE(B230),CACReader!$H$4:$H$1001,0),1)</f>
        <v>#N/A</v>
      </c>
      <c r="E230" s="12" t="e">
        <f>INDEX(CACReader!$E$4:$I$1001,MATCH(VALUE(B230),CACReader!$H$4:$H$1001,0),2)</f>
        <v>#N/A</v>
      </c>
      <c r="F230" s="12" t="e">
        <f>INDEX(CACReader!$E$4:$I$1001,MATCH(VALUE(B230),CACReader!$H$4:$H$1001,0),3)</f>
        <v>#N/A</v>
      </c>
      <c r="G230" s="12" t="e">
        <f>INDEX(CACReader!$E$4:$I$1001,MATCH(VALUE(B230),CACReader!$H$4:$H$1001,0),5)</f>
        <v>#N/A</v>
      </c>
    </row>
    <row r="231" spans="1:7">
      <c r="A231" s="14" t="str">
        <f t="shared" ca="1" si="3"/>
        <v/>
      </c>
      <c r="C231"/>
      <c r="D231" s="12" t="e">
        <f>INDEX(CACReader!$E$4:$I$1001,MATCH(VALUE(B231),CACReader!$H$4:$H$1001,0),1)</f>
        <v>#N/A</v>
      </c>
      <c r="E231" s="12" t="e">
        <f>INDEX(CACReader!$E$4:$I$1001,MATCH(VALUE(B231),CACReader!$H$4:$H$1001,0),2)</f>
        <v>#N/A</v>
      </c>
      <c r="F231" s="12" t="e">
        <f>INDEX(CACReader!$E$4:$I$1001,MATCH(VALUE(B231),CACReader!$H$4:$H$1001,0),3)</f>
        <v>#N/A</v>
      </c>
      <c r="G231" s="12" t="e">
        <f>INDEX(CACReader!$E$4:$I$1001,MATCH(VALUE(B231),CACReader!$H$4:$H$1001,0),5)</f>
        <v>#N/A</v>
      </c>
    </row>
    <row r="232" spans="1:7">
      <c r="A232" s="14" t="str">
        <f t="shared" ca="1" si="3"/>
        <v/>
      </c>
      <c r="C232"/>
      <c r="D232" s="12" t="e">
        <f>INDEX(CACReader!$E$4:$I$1001,MATCH(VALUE(B232),CACReader!$H$4:$H$1001,0),1)</f>
        <v>#N/A</v>
      </c>
      <c r="E232" s="12" t="e">
        <f>INDEX(CACReader!$E$4:$I$1001,MATCH(VALUE(B232),CACReader!$H$4:$H$1001,0),2)</f>
        <v>#N/A</v>
      </c>
      <c r="F232" s="12" t="e">
        <f>INDEX(CACReader!$E$4:$I$1001,MATCH(VALUE(B232),CACReader!$H$4:$H$1001,0),3)</f>
        <v>#N/A</v>
      </c>
      <c r="G232" s="12" t="e">
        <f>INDEX(CACReader!$E$4:$I$1001,MATCH(VALUE(B232),CACReader!$H$4:$H$1001,0),5)</f>
        <v>#N/A</v>
      </c>
    </row>
    <row r="233" spans="1:7">
      <c r="A233" s="14" t="str">
        <f t="shared" ca="1" si="3"/>
        <v/>
      </c>
      <c r="C233"/>
      <c r="D233" s="12" t="e">
        <f>INDEX(CACReader!$E$4:$I$1001,MATCH(VALUE(B233),CACReader!$H$4:$H$1001,0),1)</f>
        <v>#N/A</v>
      </c>
      <c r="E233" s="12" t="e">
        <f>INDEX(CACReader!$E$4:$I$1001,MATCH(VALUE(B233),CACReader!$H$4:$H$1001,0),2)</f>
        <v>#N/A</v>
      </c>
      <c r="F233" s="12" t="e">
        <f>INDEX(CACReader!$E$4:$I$1001,MATCH(VALUE(B233),CACReader!$H$4:$H$1001,0),3)</f>
        <v>#N/A</v>
      </c>
      <c r="G233" s="12" t="e">
        <f>INDEX(CACReader!$E$4:$I$1001,MATCH(VALUE(B233),CACReader!$H$4:$H$1001,0),5)</f>
        <v>#N/A</v>
      </c>
    </row>
    <row r="234" spans="1:7">
      <c r="A234" s="14" t="str">
        <f t="shared" ca="1" si="3"/>
        <v/>
      </c>
      <c r="C234"/>
      <c r="D234" s="12" t="e">
        <f>INDEX(CACReader!$E$4:$I$1001,MATCH(VALUE(B234),CACReader!$H$4:$H$1001,0),1)</f>
        <v>#N/A</v>
      </c>
      <c r="E234" s="12" t="e">
        <f>INDEX(CACReader!$E$4:$I$1001,MATCH(VALUE(B234),CACReader!$H$4:$H$1001,0),2)</f>
        <v>#N/A</v>
      </c>
      <c r="F234" s="12" t="e">
        <f>INDEX(CACReader!$E$4:$I$1001,MATCH(VALUE(B234),CACReader!$H$4:$H$1001,0),3)</f>
        <v>#N/A</v>
      </c>
      <c r="G234" s="12" t="e">
        <f>INDEX(CACReader!$E$4:$I$1001,MATCH(VALUE(B234),CACReader!$H$4:$H$1001,0),5)</f>
        <v>#N/A</v>
      </c>
    </row>
    <row r="235" spans="1:7">
      <c r="A235" s="14" t="str">
        <f t="shared" ca="1" si="3"/>
        <v/>
      </c>
      <c r="C235"/>
      <c r="D235" s="12" t="e">
        <f>INDEX(CACReader!$E$4:$I$1001,MATCH(VALUE(B235),CACReader!$H$4:$H$1001,0),1)</f>
        <v>#N/A</v>
      </c>
      <c r="E235" s="12" t="e">
        <f>INDEX(CACReader!$E$4:$I$1001,MATCH(VALUE(B235),CACReader!$H$4:$H$1001,0),2)</f>
        <v>#N/A</v>
      </c>
      <c r="F235" s="12" t="e">
        <f>INDEX(CACReader!$E$4:$I$1001,MATCH(VALUE(B235),CACReader!$H$4:$H$1001,0),3)</f>
        <v>#N/A</v>
      </c>
      <c r="G235" s="12" t="e">
        <f>INDEX(CACReader!$E$4:$I$1001,MATCH(VALUE(B235),CACReader!$H$4:$H$1001,0),5)</f>
        <v>#N/A</v>
      </c>
    </row>
    <row r="236" spans="1:7">
      <c r="A236" s="14" t="str">
        <f t="shared" ca="1" si="3"/>
        <v/>
      </c>
      <c r="C236"/>
      <c r="D236" s="12" t="e">
        <f>INDEX(CACReader!$E$4:$I$1001,MATCH(VALUE(B236),CACReader!$H$4:$H$1001,0),1)</f>
        <v>#N/A</v>
      </c>
      <c r="E236" s="12" t="e">
        <f>INDEX(CACReader!$E$4:$I$1001,MATCH(VALUE(B236),CACReader!$H$4:$H$1001,0),2)</f>
        <v>#N/A</v>
      </c>
      <c r="F236" s="12" t="e">
        <f>INDEX(CACReader!$E$4:$I$1001,MATCH(VALUE(B236),CACReader!$H$4:$H$1001,0),3)</f>
        <v>#N/A</v>
      </c>
      <c r="G236" s="12" t="e">
        <f>INDEX(CACReader!$E$4:$I$1001,MATCH(VALUE(B236),CACReader!$H$4:$H$1001,0),5)</f>
        <v>#N/A</v>
      </c>
    </row>
    <row r="237" spans="1:7">
      <c r="A237" s="14" t="str">
        <f t="shared" ca="1" si="3"/>
        <v/>
      </c>
      <c r="C237"/>
      <c r="D237" s="12" t="e">
        <f>INDEX(CACReader!$E$4:$I$1001,MATCH(VALUE(B237),CACReader!$H$4:$H$1001,0),1)</f>
        <v>#N/A</v>
      </c>
      <c r="E237" s="12" t="e">
        <f>INDEX(CACReader!$E$4:$I$1001,MATCH(VALUE(B237),CACReader!$H$4:$H$1001,0),2)</f>
        <v>#N/A</v>
      </c>
      <c r="F237" s="12" t="e">
        <f>INDEX(CACReader!$E$4:$I$1001,MATCH(VALUE(B237),CACReader!$H$4:$H$1001,0),3)</f>
        <v>#N/A</v>
      </c>
      <c r="G237" s="12" t="e">
        <f>INDEX(CACReader!$E$4:$I$1001,MATCH(VALUE(B237),CACReader!$H$4:$H$1001,0),5)</f>
        <v>#N/A</v>
      </c>
    </row>
    <row r="238" spans="1:7">
      <c r="A238" s="14" t="str">
        <f t="shared" ca="1" si="3"/>
        <v/>
      </c>
      <c r="C238"/>
      <c r="D238" s="12" t="e">
        <f>INDEX(CACReader!$E$4:$I$1001,MATCH(VALUE(B238),CACReader!$H$4:$H$1001,0),1)</f>
        <v>#N/A</v>
      </c>
      <c r="E238" s="12" t="e">
        <f>INDEX(CACReader!$E$4:$I$1001,MATCH(VALUE(B238),CACReader!$H$4:$H$1001,0),2)</f>
        <v>#N/A</v>
      </c>
      <c r="F238" s="12" t="e">
        <f>INDEX(CACReader!$E$4:$I$1001,MATCH(VALUE(B238),CACReader!$H$4:$H$1001,0),3)</f>
        <v>#N/A</v>
      </c>
      <c r="G238" s="12" t="e">
        <f>INDEX(CACReader!$E$4:$I$1001,MATCH(VALUE(B238),CACReader!$H$4:$H$1001,0),5)</f>
        <v>#N/A</v>
      </c>
    </row>
    <row r="239" spans="1:7">
      <c r="A239" s="14" t="str">
        <f t="shared" ca="1" si="3"/>
        <v/>
      </c>
      <c r="C239"/>
      <c r="D239" s="12" t="e">
        <f>INDEX(CACReader!$E$4:$I$1001,MATCH(VALUE(B239),CACReader!$H$4:$H$1001,0),1)</f>
        <v>#N/A</v>
      </c>
      <c r="E239" s="12" t="e">
        <f>INDEX(CACReader!$E$4:$I$1001,MATCH(VALUE(B239),CACReader!$H$4:$H$1001,0),2)</f>
        <v>#N/A</v>
      </c>
      <c r="F239" s="12" t="e">
        <f>INDEX(CACReader!$E$4:$I$1001,MATCH(VALUE(B239),CACReader!$H$4:$H$1001,0),3)</f>
        <v>#N/A</v>
      </c>
      <c r="G239" s="12" t="e">
        <f>INDEX(CACReader!$E$4:$I$1001,MATCH(VALUE(B239),CACReader!$H$4:$H$1001,0),5)</f>
        <v>#N/A</v>
      </c>
    </row>
    <row r="240" spans="1:7">
      <c r="A240" s="14" t="str">
        <f t="shared" ca="1" si="3"/>
        <v/>
      </c>
      <c r="C240"/>
      <c r="D240" s="12" t="e">
        <f>INDEX(CACReader!$E$4:$I$1001,MATCH(VALUE(B240),CACReader!$H$4:$H$1001,0),1)</f>
        <v>#N/A</v>
      </c>
      <c r="E240" s="12" t="e">
        <f>INDEX(CACReader!$E$4:$I$1001,MATCH(VALUE(B240),CACReader!$H$4:$H$1001,0),2)</f>
        <v>#N/A</v>
      </c>
      <c r="F240" s="12" t="e">
        <f>INDEX(CACReader!$E$4:$I$1001,MATCH(VALUE(B240),CACReader!$H$4:$H$1001,0),3)</f>
        <v>#N/A</v>
      </c>
      <c r="G240" s="12" t="e">
        <f>INDEX(CACReader!$E$4:$I$1001,MATCH(VALUE(B240),CACReader!$H$4:$H$1001,0),5)</f>
        <v>#N/A</v>
      </c>
    </row>
    <row r="241" spans="1:7">
      <c r="A241" s="14" t="str">
        <f t="shared" ca="1" si="3"/>
        <v/>
      </c>
      <c r="C241"/>
      <c r="D241" s="12" t="e">
        <f>INDEX(CACReader!$E$4:$I$1001,MATCH(VALUE(B241),CACReader!$H$4:$H$1001,0),1)</f>
        <v>#N/A</v>
      </c>
      <c r="E241" s="12" t="e">
        <f>INDEX(CACReader!$E$4:$I$1001,MATCH(VALUE(B241),CACReader!$H$4:$H$1001,0),2)</f>
        <v>#N/A</v>
      </c>
      <c r="F241" s="12" t="e">
        <f>INDEX(CACReader!$E$4:$I$1001,MATCH(VALUE(B241),CACReader!$H$4:$H$1001,0),3)</f>
        <v>#N/A</v>
      </c>
      <c r="G241" s="12" t="e">
        <f>INDEX(CACReader!$E$4:$I$1001,MATCH(VALUE(B241),CACReader!$H$4:$H$1001,0),5)</f>
        <v>#N/A</v>
      </c>
    </row>
    <row r="242" spans="1:7">
      <c r="A242" s="14" t="str">
        <f t="shared" ca="1" si="3"/>
        <v/>
      </c>
      <c r="C242"/>
      <c r="D242" s="12" t="e">
        <f>INDEX(CACReader!$E$4:$I$1001,MATCH(VALUE(B242),CACReader!$H$4:$H$1001,0),1)</f>
        <v>#N/A</v>
      </c>
      <c r="E242" s="12" t="e">
        <f>INDEX(CACReader!$E$4:$I$1001,MATCH(VALUE(B242),CACReader!$H$4:$H$1001,0),2)</f>
        <v>#N/A</v>
      </c>
      <c r="F242" s="12" t="e">
        <f>INDEX(CACReader!$E$4:$I$1001,MATCH(VALUE(B242),CACReader!$H$4:$H$1001,0),3)</f>
        <v>#N/A</v>
      </c>
      <c r="G242" s="12" t="e">
        <f>INDEX(CACReader!$E$4:$I$1001,MATCH(VALUE(B242),CACReader!$H$4:$H$1001,0),5)</f>
        <v>#N/A</v>
      </c>
    </row>
    <row r="243" spans="1:7">
      <c r="A243" s="14" t="str">
        <f t="shared" ca="1" si="3"/>
        <v/>
      </c>
      <c r="C243"/>
      <c r="D243" s="12" t="e">
        <f>INDEX(CACReader!$E$4:$I$1001,MATCH(VALUE(B243),CACReader!$H$4:$H$1001,0),1)</f>
        <v>#N/A</v>
      </c>
      <c r="E243" s="12" t="e">
        <f>INDEX(CACReader!$E$4:$I$1001,MATCH(VALUE(B243),CACReader!$H$4:$H$1001,0),2)</f>
        <v>#N/A</v>
      </c>
      <c r="F243" s="12" t="e">
        <f>INDEX(CACReader!$E$4:$I$1001,MATCH(VALUE(B243),CACReader!$H$4:$H$1001,0),3)</f>
        <v>#N/A</v>
      </c>
      <c r="G243" s="12" t="e">
        <f>INDEX(CACReader!$E$4:$I$1001,MATCH(VALUE(B243),CACReader!$H$4:$H$1001,0),5)</f>
        <v>#N/A</v>
      </c>
    </row>
    <row r="244" spans="1:7">
      <c r="A244" s="14" t="str">
        <f t="shared" ca="1" si="3"/>
        <v/>
      </c>
      <c r="C244"/>
      <c r="D244" s="12" t="e">
        <f>INDEX(CACReader!$E$4:$I$1001,MATCH(VALUE(B244),CACReader!$H$4:$H$1001,0),1)</f>
        <v>#N/A</v>
      </c>
      <c r="E244" s="12" t="e">
        <f>INDEX(CACReader!$E$4:$I$1001,MATCH(VALUE(B244),CACReader!$H$4:$H$1001,0),2)</f>
        <v>#N/A</v>
      </c>
      <c r="F244" s="12" t="e">
        <f>INDEX(CACReader!$E$4:$I$1001,MATCH(VALUE(B244),CACReader!$H$4:$H$1001,0),3)</f>
        <v>#N/A</v>
      </c>
      <c r="G244" s="12" t="e">
        <f>INDEX(CACReader!$E$4:$I$1001,MATCH(VALUE(B244),CACReader!$H$4:$H$1001,0),5)</f>
        <v>#N/A</v>
      </c>
    </row>
    <row r="245" spans="1:7">
      <c r="A245" s="14" t="str">
        <f t="shared" ca="1" si="3"/>
        <v/>
      </c>
      <c r="C245"/>
      <c r="D245" s="12" t="e">
        <f>INDEX(CACReader!$E$4:$I$1001,MATCH(VALUE(B245),CACReader!$H$4:$H$1001,0),1)</f>
        <v>#N/A</v>
      </c>
      <c r="E245" s="12" t="e">
        <f>INDEX(CACReader!$E$4:$I$1001,MATCH(VALUE(B245),CACReader!$H$4:$H$1001,0),2)</f>
        <v>#N/A</v>
      </c>
      <c r="F245" s="12" t="e">
        <f>INDEX(CACReader!$E$4:$I$1001,MATCH(VALUE(B245),CACReader!$H$4:$H$1001,0),3)</f>
        <v>#N/A</v>
      </c>
      <c r="G245" s="12" t="e">
        <f>INDEX(CACReader!$E$4:$I$1001,MATCH(VALUE(B245),CACReader!$H$4:$H$1001,0),5)</f>
        <v>#N/A</v>
      </c>
    </row>
    <row r="246" spans="1:7">
      <c r="A246" s="14" t="str">
        <f t="shared" ca="1" si="3"/>
        <v/>
      </c>
      <c r="C246"/>
      <c r="D246" s="12" t="e">
        <f>INDEX(CACReader!$E$4:$I$1001,MATCH(VALUE(B246),CACReader!$H$4:$H$1001,0),1)</f>
        <v>#N/A</v>
      </c>
      <c r="E246" s="12" t="e">
        <f>INDEX(CACReader!$E$4:$I$1001,MATCH(VALUE(B246),CACReader!$H$4:$H$1001,0),2)</f>
        <v>#N/A</v>
      </c>
      <c r="F246" s="12" t="e">
        <f>INDEX(CACReader!$E$4:$I$1001,MATCH(VALUE(B246),CACReader!$H$4:$H$1001,0),3)</f>
        <v>#N/A</v>
      </c>
      <c r="G246" s="12" t="e">
        <f>INDEX(CACReader!$E$4:$I$1001,MATCH(VALUE(B246),CACReader!$H$4:$H$1001,0),5)</f>
        <v>#N/A</v>
      </c>
    </row>
    <row r="247" spans="1:7">
      <c r="A247" s="14" t="str">
        <f t="shared" ca="1" si="3"/>
        <v/>
      </c>
      <c r="C247"/>
      <c r="D247" s="12" t="e">
        <f>INDEX(CACReader!$E$4:$I$1001,MATCH(VALUE(B247),CACReader!$H$4:$H$1001,0),1)</f>
        <v>#N/A</v>
      </c>
      <c r="E247" s="12" t="e">
        <f>INDEX(CACReader!$E$4:$I$1001,MATCH(VALUE(B247),CACReader!$H$4:$H$1001,0),2)</f>
        <v>#N/A</v>
      </c>
      <c r="F247" s="12" t="e">
        <f>INDEX(CACReader!$E$4:$I$1001,MATCH(VALUE(B247),CACReader!$H$4:$H$1001,0),3)</f>
        <v>#N/A</v>
      </c>
      <c r="G247" s="12" t="e">
        <f>INDEX(CACReader!$E$4:$I$1001,MATCH(VALUE(B247),CACReader!$H$4:$H$1001,0),5)</f>
        <v>#N/A</v>
      </c>
    </row>
    <row r="248" spans="1:7">
      <c r="A248" s="14" t="str">
        <f t="shared" ca="1" si="3"/>
        <v/>
      </c>
      <c r="C248"/>
      <c r="D248" s="12" t="e">
        <f>INDEX(CACReader!$E$4:$I$1001,MATCH(VALUE(B248),CACReader!$H$4:$H$1001,0),1)</f>
        <v>#N/A</v>
      </c>
      <c r="E248" s="12" t="e">
        <f>INDEX(CACReader!$E$4:$I$1001,MATCH(VALUE(B248),CACReader!$H$4:$H$1001,0),2)</f>
        <v>#N/A</v>
      </c>
      <c r="F248" s="12" t="e">
        <f>INDEX(CACReader!$E$4:$I$1001,MATCH(VALUE(B248),CACReader!$H$4:$H$1001,0),3)</f>
        <v>#N/A</v>
      </c>
      <c r="G248" s="12" t="e">
        <f>INDEX(CACReader!$E$4:$I$1001,MATCH(VALUE(B248),CACReader!$H$4:$H$1001,0),5)</f>
        <v>#N/A</v>
      </c>
    </row>
    <row r="249" spans="1:7">
      <c r="A249" s="14" t="str">
        <f t="shared" ca="1" si="3"/>
        <v/>
      </c>
      <c r="C249"/>
      <c r="D249" s="12" t="e">
        <f>INDEX(CACReader!$E$4:$I$1001,MATCH(VALUE(B249),CACReader!$H$4:$H$1001,0),1)</f>
        <v>#N/A</v>
      </c>
      <c r="E249" s="12" t="e">
        <f>INDEX(CACReader!$E$4:$I$1001,MATCH(VALUE(B249),CACReader!$H$4:$H$1001,0),2)</f>
        <v>#N/A</v>
      </c>
      <c r="F249" s="12" t="e">
        <f>INDEX(CACReader!$E$4:$I$1001,MATCH(VALUE(B249),CACReader!$H$4:$H$1001,0),3)</f>
        <v>#N/A</v>
      </c>
      <c r="G249" s="12" t="e">
        <f>INDEX(CACReader!$E$4:$I$1001,MATCH(VALUE(B249),CACReader!$H$4:$H$1001,0),5)</f>
        <v>#N/A</v>
      </c>
    </row>
    <row r="250" spans="1:7">
      <c r="A250" s="14" t="str">
        <f t="shared" ca="1" si="3"/>
        <v/>
      </c>
      <c r="C250"/>
      <c r="D250" s="12" t="e">
        <f>INDEX(CACReader!$E$4:$I$1001,MATCH(VALUE(B250),CACReader!$H$4:$H$1001,0),1)</f>
        <v>#N/A</v>
      </c>
      <c r="E250" s="12" t="e">
        <f>INDEX(CACReader!$E$4:$I$1001,MATCH(VALUE(B250),CACReader!$H$4:$H$1001,0),2)</f>
        <v>#N/A</v>
      </c>
      <c r="F250" s="12" t="e">
        <f>INDEX(CACReader!$E$4:$I$1001,MATCH(VALUE(B250),CACReader!$H$4:$H$1001,0),3)</f>
        <v>#N/A</v>
      </c>
      <c r="G250" s="12" t="e">
        <f>INDEX(CACReader!$E$4:$I$1001,MATCH(VALUE(B250),CACReader!$H$4:$H$1001,0),5)</f>
        <v>#N/A</v>
      </c>
    </row>
    <row r="251" spans="1:7">
      <c r="A251" s="14" t="str">
        <f t="shared" ca="1" si="3"/>
        <v/>
      </c>
      <c r="C251"/>
      <c r="D251" s="12" t="e">
        <f>INDEX(CACReader!$E$4:$I$1001,MATCH(VALUE(B251),CACReader!$H$4:$H$1001,0),1)</f>
        <v>#N/A</v>
      </c>
      <c r="E251" s="12" t="e">
        <f>INDEX(CACReader!$E$4:$I$1001,MATCH(VALUE(B251),CACReader!$H$4:$H$1001,0),2)</f>
        <v>#N/A</v>
      </c>
      <c r="F251" s="12" t="e">
        <f>INDEX(CACReader!$E$4:$I$1001,MATCH(VALUE(B251),CACReader!$H$4:$H$1001,0),3)</f>
        <v>#N/A</v>
      </c>
      <c r="G251" s="12" t="e">
        <f>INDEX(CACReader!$E$4:$I$1001,MATCH(VALUE(B251),CACReader!$H$4:$H$1001,0),5)</f>
        <v>#N/A</v>
      </c>
    </row>
    <row r="252" spans="1:7">
      <c r="A252" s="14" t="str">
        <f t="shared" ca="1" si="3"/>
        <v/>
      </c>
      <c r="C252"/>
      <c r="D252" s="12" t="e">
        <f>INDEX(CACReader!$E$4:$I$1001,MATCH(VALUE(B252),CACReader!$H$4:$H$1001,0),1)</f>
        <v>#N/A</v>
      </c>
      <c r="E252" s="12" t="e">
        <f>INDEX(CACReader!$E$4:$I$1001,MATCH(VALUE(B252),CACReader!$H$4:$H$1001,0),2)</f>
        <v>#N/A</v>
      </c>
      <c r="F252" s="12" t="e">
        <f>INDEX(CACReader!$E$4:$I$1001,MATCH(VALUE(B252),CACReader!$H$4:$H$1001,0),3)</f>
        <v>#N/A</v>
      </c>
      <c r="G252" s="12" t="e">
        <f>INDEX(CACReader!$E$4:$I$1001,MATCH(VALUE(B252),CACReader!$H$4:$H$1001,0),5)</f>
        <v>#N/A</v>
      </c>
    </row>
    <row r="253" spans="1:7">
      <c r="A253" s="14" t="str">
        <f t="shared" ca="1" si="3"/>
        <v/>
      </c>
      <c r="C253"/>
      <c r="D253" s="12" t="e">
        <f>INDEX(CACReader!$E$4:$I$1001,MATCH(VALUE(B253),CACReader!$H$4:$H$1001,0),1)</f>
        <v>#N/A</v>
      </c>
      <c r="E253" s="12" t="e">
        <f>INDEX(CACReader!$E$4:$I$1001,MATCH(VALUE(B253),CACReader!$H$4:$H$1001,0),2)</f>
        <v>#N/A</v>
      </c>
      <c r="F253" s="12" t="e">
        <f>INDEX(CACReader!$E$4:$I$1001,MATCH(VALUE(B253),CACReader!$H$4:$H$1001,0),3)</f>
        <v>#N/A</v>
      </c>
      <c r="G253" s="12" t="e">
        <f>INDEX(CACReader!$E$4:$I$1001,MATCH(VALUE(B253),CACReader!$H$4:$H$1001,0),5)</f>
        <v>#N/A</v>
      </c>
    </row>
    <row r="254" spans="1:7">
      <c r="A254" s="14" t="str">
        <f t="shared" ref="A254:A261" si="4">IFERROR(IF(C254="","",_xlfn.DAYS(C254,$B$4)/30),"")</f>
        <v/>
      </c>
      <c r="C254"/>
      <c r="D254" s="12" t="e">
        <f>INDEX(CACReader!$E$4:$I$1001,MATCH(VALUE(B254),CACReader!$H$4:$H$1001,0),1)</f>
        <v>#N/A</v>
      </c>
      <c r="E254" s="12" t="e">
        <f>INDEX(CACReader!$E$4:$I$1001,MATCH(VALUE(B254),CACReader!$H$4:$H$1001,0),2)</f>
        <v>#N/A</v>
      </c>
      <c r="F254" s="12" t="e">
        <f>INDEX(CACReader!$E$4:$I$1001,MATCH(VALUE(B254),CACReader!$H$4:$H$1001,0),3)</f>
        <v>#N/A</v>
      </c>
      <c r="G254" s="12" t="e">
        <f>INDEX(CACReader!$E$4:$I$1001,MATCH(VALUE(B254),CACReader!$H$4:$H$1001,0),5)</f>
        <v>#N/A</v>
      </c>
    </row>
    <row r="255" spans="1:7">
      <c r="A255" s="14" t="str">
        <f t="shared" si="4"/>
        <v/>
      </c>
      <c r="C255"/>
      <c r="D255" s="12" t="e">
        <f>INDEX(CACReader!$E$4:$I$1001,MATCH(VALUE(B255),CACReader!$H$4:$H$1001,0),1)</f>
        <v>#N/A</v>
      </c>
      <c r="E255" s="12" t="e">
        <f>INDEX(CACReader!$E$4:$I$1001,MATCH(VALUE(B255),CACReader!$H$4:$H$1001,0),2)</f>
        <v>#N/A</v>
      </c>
      <c r="F255" s="12" t="e">
        <f>INDEX(CACReader!$E$4:$I$1001,MATCH(VALUE(B255),CACReader!$H$4:$H$1001,0),3)</f>
        <v>#N/A</v>
      </c>
      <c r="G255" s="12" t="e">
        <f>INDEX(CACReader!$E$4:$I$1001,MATCH(VALUE(B255),CACReader!$H$4:$H$1001,0),5)</f>
        <v>#N/A</v>
      </c>
    </row>
    <row r="256" spans="1:7">
      <c r="A256" s="14" t="str">
        <f t="shared" si="4"/>
        <v/>
      </c>
      <c r="C256"/>
      <c r="D256" s="12" t="e">
        <f>INDEX(CACReader!$E$4:$I$1001,MATCH(VALUE(B256),CACReader!$H$4:$H$1001,0),1)</f>
        <v>#N/A</v>
      </c>
      <c r="E256" s="12" t="e">
        <f>INDEX(CACReader!$E$4:$I$1001,MATCH(VALUE(B256),CACReader!$H$4:$H$1001,0),2)</f>
        <v>#N/A</v>
      </c>
      <c r="F256" s="12" t="e">
        <f>INDEX(CACReader!$E$4:$I$1001,MATCH(VALUE(B256),CACReader!$H$4:$H$1001,0),3)</f>
        <v>#N/A</v>
      </c>
      <c r="G256" s="12" t="e">
        <f>INDEX(CACReader!$E$4:$I$1001,MATCH(VALUE(B256),CACReader!$H$4:$H$1001,0),5)</f>
        <v>#N/A</v>
      </c>
    </row>
    <row r="257" spans="1:7">
      <c r="A257" s="14" t="str">
        <f t="shared" si="4"/>
        <v/>
      </c>
      <c r="C257"/>
      <c r="D257" s="12" t="e">
        <f>INDEX(CACReader!$E$4:$I$1001,MATCH(VALUE(B257),CACReader!$H$4:$H$1001,0),1)</f>
        <v>#N/A</v>
      </c>
      <c r="E257" s="12" t="e">
        <f>INDEX(CACReader!$E$4:$I$1001,MATCH(VALUE(B257),CACReader!$H$4:$H$1001,0),2)</f>
        <v>#N/A</v>
      </c>
      <c r="F257" s="12" t="e">
        <f>INDEX(CACReader!$E$4:$I$1001,MATCH(VALUE(B257),CACReader!$H$4:$H$1001,0),3)</f>
        <v>#N/A</v>
      </c>
      <c r="G257" s="12" t="e">
        <f>INDEX(CACReader!$E$4:$I$1001,MATCH(VALUE(B257),CACReader!$H$4:$H$1001,0),5)</f>
        <v>#N/A</v>
      </c>
    </row>
    <row r="258" spans="1:7">
      <c r="A258" s="14" t="str">
        <f t="shared" si="4"/>
        <v/>
      </c>
      <c r="C258"/>
      <c r="D258" s="12" t="e">
        <f>INDEX(CACReader!$E$4:$I$1001,MATCH(VALUE(B258),CACReader!$H$4:$H$1001,0),1)</f>
        <v>#N/A</v>
      </c>
      <c r="E258" s="12" t="e">
        <f>INDEX(CACReader!$E$4:$I$1001,MATCH(VALUE(B258),CACReader!$H$4:$H$1001,0),2)</f>
        <v>#N/A</v>
      </c>
      <c r="F258" s="12" t="e">
        <f>INDEX(CACReader!$E$4:$I$1001,MATCH(VALUE(B258),CACReader!$H$4:$H$1001,0),3)</f>
        <v>#N/A</v>
      </c>
      <c r="G258" s="12" t="e">
        <f>INDEX(CACReader!$E$4:$I$1001,MATCH(VALUE(B258),CACReader!$H$4:$H$1001,0),5)</f>
        <v>#N/A</v>
      </c>
    </row>
    <row r="259" spans="1:7">
      <c r="A259" s="14" t="str">
        <f t="shared" si="4"/>
        <v/>
      </c>
      <c r="C259"/>
      <c r="D259" s="12" t="e">
        <f>INDEX(CACReader!$E$4:$I$1001,MATCH(VALUE(B259),CACReader!$H$4:$H$1001,0),1)</f>
        <v>#N/A</v>
      </c>
      <c r="E259" s="12" t="e">
        <f>INDEX(CACReader!$E$4:$I$1001,MATCH(VALUE(B259),CACReader!$H$4:$H$1001,0),2)</f>
        <v>#N/A</v>
      </c>
      <c r="F259" s="12" t="e">
        <f>INDEX(CACReader!$E$4:$I$1001,MATCH(VALUE(B259),CACReader!$H$4:$H$1001,0),3)</f>
        <v>#N/A</v>
      </c>
      <c r="G259" s="12" t="e">
        <f>INDEX(CACReader!$E$4:$I$1001,MATCH(VALUE(B259),CACReader!$H$4:$H$1001,0),5)</f>
        <v>#N/A</v>
      </c>
    </row>
    <row r="260" spans="1:7">
      <c r="A260" s="14" t="str">
        <f t="shared" si="4"/>
        <v/>
      </c>
      <c r="C260"/>
      <c r="D260" s="12" t="e">
        <f>INDEX(CACReader!$E$4:$I$1001,MATCH(VALUE(B260),CACReader!$H$4:$H$1001,0),1)</f>
        <v>#N/A</v>
      </c>
      <c r="E260" s="12" t="e">
        <f>INDEX(CACReader!$E$4:$I$1001,MATCH(VALUE(B260),CACReader!$H$4:$H$1001,0),2)</f>
        <v>#N/A</v>
      </c>
      <c r="F260" s="12" t="e">
        <f>INDEX(CACReader!$E$4:$I$1001,MATCH(VALUE(B260),CACReader!$H$4:$H$1001,0),3)</f>
        <v>#N/A</v>
      </c>
      <c r="G260" s="12" t="e">
        <f>INDEX(CACReader!$E$4:$I$1001,MATCH(VALUE(B260),CACReader!$H$4:$H$1001,0),5)</f>
        <v>#N/A</v>
      </c>
    </row>
    <row r="261" spans="1:7">
      <c r="A261" s="14" t="str">
        <f t="shared" si="4"/>
        <v/>
      </c>
      <c r="C261"/>
      <c r="D261" s="12" t="e">
        <f>INDEX(CACReader!$E$4:$I$1001,MATCH(VALUE(B261),CACReader!$H$4:$H$1001,0),1)</f>
        <v>#N/A</v>
      </c>
      <c r="E261" s="12" t="e">
        <f>INDEX(CACReader!$E$4:$I$1001,MATCH(VALUE(B261),CACReader!$H$4:$H$1001,0),2)</f>
        <v>#N/A</v>
      </c>
      <c r="F261" s="12" t="e">
        <f>INDEX(CACReader!$E$4:$I$1001,MATCH(VALUE(B261),CACReader!$H$4:$H$1001,0),3)</f>
        <v>#N/A</v>
      </c>
      <c r="G261" s="12" t="e">
        <f>INDEX(CACReader!$E$4:$I$1001,MATCH(VALUE(B261),CACReader!$H$4:$H$1001,0),5)</f>
        <v>#N/A</v>
      </c>
    </row>
    <row r="262" spans="1:7">
      <c r="C262"/>
    </row>
    <row r="263" spans="1:7">
      <c r="C263"/>
    </row>
    <row r="264" spans="1:7">
      <c r="C264"/>
    </row>
    <row r="265" spans="1:7">
      <c r="C265"/>
    </row>
    <row r="266" spans="1:7">
      <c r="C266"/>
    </row>
    <row r="267" spans="1:7">
      <c r="C267"/>
    </row>
    <row r="268" spans="1:7">
      <c r="C268"/>
    </row>
    <row r="269" spans="1:7">
      <c r="C269"/>
    </row>
    <row r="270" spans="1:7">
      <c r="C270"/>
    </row>
    <row r="271" spans="1:7">
      <c r="C271"/>
    </row>
    <row r="272" spans="1:7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</sheetData>
  <dataConsolidate/>
  <mergeCells count="7">
    <mergeCell ref="A1:G1"/>
    <mergeCell ref="A2:G2"/>
    <mergeCell ref="A3:A4"/>
    <mergeCell ref="B3:B4"/>
    <mergeCell ref="F4:G4"/>
    <mergeCell ref="D4:E4"/>
    <mergeCell ref="C3:G3"/>
  </mergeCells>
  <conditionalFormatting sqref="A6:A1002">
    <cfRule type="cellIs" dxfId="29" priority="4" operator="lessThan">
      <formula>0</formula>
    </cfRule>
    <cfRule type="cellIs" dxfId="28" priority="5" operator="lessThan">
      <formula>5</formula>
    </cfRule>
  </conditionalFormatting>
  <conditionalFormatting sqref="A5:A1048576 A3">
    <cfRule type="cellIs" dxfId="27" priority="3" operator="greaterThan">
      <formula>100</formula>
    </cfRule>
  </conditionalFormatting>
  <conditionalFormatting sqref="B3:B4">
    <cfRule type="containsBlanks" dxfId="26" priority="1">
      <formula>LEN(TRIM(B3))=0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workbookViewId="0">
      <selection activeCell="E22" sqref="E22"/>
    </sheetView>
  </sheetViews>
  <sheetFormatPr defaultColWidth="11.5703125" defaultRowHeight="12.75"/>
  <cols>
    <col min="1" max="1" width="5.7109375" customWidth="1"/>
    <col min="2" max="2" width="6.5703125" customWidth="1"/>
    <col min="5" max="5" width="41.5703125" customWidth="1"/>
    <col min="14" max="14" width="16" customWidth="1"/>
    <col min="16" max="16" width="9.140625" style="28"/>
    <col min="17" max="17" width="20" customWidth="1"/>
  </cols>
  <sheetData>
    <row r="1" spans="1:17" ht="35.1" customHeight="1">
      <c r="A1" s="4">
        <v>0</v>
      </c>
      <c r="B1" s="5">
        <v>0</v>
      </c>
      <c r="C1" s="52" t="s">
        <v>61</v>
      </c>
      <c r="D1" s="52"/>
      <c r="E1" s="53" t="s">
        <v>121</v>
      </c>
      <c r="F1" s="53"/>
      <c r="G1" s="53"/>
      <c r="P1" s="31" t="s">
        <v>98</v>
      </c>
      <c r="Q1" s="29" t="s">
        <v>99</v>
      </c>
    </row>
    <row r="2" spans="1:17" ht="15.75" customHeight="1">
      <c r="A2" s="4">
        <v>1</v>
      </c>
      <c r="B2" s="5">
        <v>1</v>
      </c>
      <c r="P2" s="28">
        <f>IF(CACReader!K4="USMC",1,0)</f>
        <v>1</v>
      </c>
      <c r="Q2" s="28">
        <f ca="1">IF('Expiring CAC'!A6="",0,IF('Expiring CAC'!A6&lt;5,1,0))</f>
        <v>1</v>
      </c>
    </row>
    <row r="3" spans="1:17" ht="15.75">
      <c r="A3" s="4">
        <v>2</v>
      </c>
      <c r="B3" s="5">
        <v>2</v>
      </c>
      <c r="P3" s="28">
        <f>IF(CACReader!K5="USMC",1,0)</f>
        <v>0</v>
      </c>
      <c r="Q3" s="28">
        <f ca="1">IF('Expiring CAC'!A7="",0,IF('Expiring CAC'!A7&lt;5,1,0))</f>
        <v>1</v>
      </c>
    </row>
    <row r="4" spans="1:17" ht="15.75">
      <c r="A4" s="4">
        <v>3</v>
      </c>
      <c r="B4" s="5">
        <v>3</v>
      </c>
      <c r="P4" s="28">
        <f>IF(CACReader!K6="USMC",1,0)</f>
        <v>1</v>
      </c>
      <c r="Q4" s="28">
        <f ca="1">IF('Expiring CAC'!A8="",0,IF('Expiring CAC'!A8&lt;5,1,0))</f>
        <v>0</v>
      </c>
    </row>
    <row r="5" spans="1:17" ht="15.75">
      <c r="A5" s="4">
        <v>4</v>
      </c>
      <c r="B5" s="5">
        <v>4</v>
      </c>
      <c r="E5" t="s">
        <v>62</v>
      </c>
      <c r="F5">
        <f>G5*$N$6</f>
        <v>1073741824</v>
      </c>
      <c r="G5">
        <f>H5*$N$6</f>
        <v>33554432</v>
      </c>
      <c r="H5">
        <f>I5*$N$6</f>
        <v>1048576</v>
      </c>
      <c r="I5">
        <f>J5*$N$6</f>
        <v>32768</v>
      </c>
      <c r="J5">
        <f>K5*$N$6</f>
        <v>1024</v>
      </c>
      <c r="K5">
        <f>N6</f>
        <v>32</v>
      </c>
      <c r="L5">
        <v>1</v>
      </c>
      <c r="N5" t="s">
        <v>63</v>
      </c>
      <c r="P5" s="28">
        <f>IF(CACReader!K7="USMC",1,0)</f>
        <v>1</v>
      </c>
      <c r="Q5" s="28">
        <f ca="1">IF('Expiring CAC'!A9="",0,IF('Expiring CAC'!A9&lt;5,1,0))</f>
        <v>0</v>
      </c>
    </row>
    <row r="6" spans="1:17" ht="15.75">
      <c r="A6" s="4">
        <v>5</v>
      </c>
      <c r="B6" s="5">
        <v>5</v>
      </c>
      <c r="E6" t="s">
        <v>64</v>
      </c>
      <c r="F6">
        <v>6</v>
      </c>
      <c r="G6">
        <v>5</v>
      </c>
      <c r="H6">
        <v>4</v>
      </c>
      <c r="I6">
        <v>3</v>
      </c>
      <c r="J6">
        <v>2</v>
      </c>
      <c r="K6">
        <v>1</v>
      </c>
      <c r="L6">
        <v>0</v>
      </c>
      <c r="N6">
        <v>32</v>
      </c>
      <c r="P6" s="28">
        <f>IF(CACReader!K8="USMC",1,0)</f>
        <v>0</v>
      </c>
      <c r="Q6" s="28">
        <f ca="1">IF('Expiring CAC'!A10="",0,IF('Expiring CAC'!A10&lt;5,1,0))</f>
        <v>0</v>
      </c>
    </row>
    <row r="7" spans="1:17" ht="15.75">
      <c r="A7" s="4">
        <v>6</v>
      </c>
      <c r="B7" s="5">
        <v>6</v>
      </c>
      <c r="E7" t="s">
        <v>65</v>
      </c>
      <c r="F7">
        <f>VLOOKUP(F8, 'DO NOT DELETE THIS SHEET'!$A$1:$B$32, 2, 0)</f>
        <v>1</v>
      </c>
      <c r="G7">
        <f>VLOOKUP(G8, 'DO NOT DELETE THIS SHEET'!$A$1:$B$32, 2, 0)</f>
        <v>11</v>
      </c>
      <c r="H7">
        <f>VLOOKUP(H8, 'DO NOT DELETE THIS SHEET'!$A$1:$B$32, 2, 0)</f>
        <v>26</v>
      </c>
      <c r="I7">
        <f>VLOOKUP(I8, 'DO NOT DELETE THIS SHEET'!$A$1:$B$32, 2, 0)</f>
        <v>23</v>
      </c>
      <c r="J7">
        <f>VLOOKUP(J8, 'DO NOT DELETE THIS SHEET'!$A$1:$B$32, 2, 0)</f>
        <v>12</v>
      </c>
      <c r="K7">
        <f>VLOOKUP(K8, 'DO NOT DELETE THIS SHEET'!$A$1:$B$32, 2, 0)</f>
        <v>13</v>
      </c>
      <c r="L7">
        <f>VLOOKUP(L8, 'DO NOT DELETE THIS SHEET'!$A$1:$B$32, 2, 0)</f>
        <v>8</v>
      </c>
      <c r="P7" s="28">
        <f>IF(CACReader!K9="USMC",1,0)</f>
        <v>0</v>
      </c>
      <c r="Q7" s="28">
        <f ca="1">IF('Expiring CAC'!A11="",0,IF('Expiring CAC'!A11&lt;5,1,0))</f>
        <v>0</v>
      </c>
    </row>
    <row r="8" spans="1:17" ht="15.75">
      <c r="A8" s="4">
        <v>7</v>
      </c>
      <c r="B8" s="5">
        <v>7</v>
      </c>
      <c r="E8" t="s">
        <v>66</v>
      </c>
      <c r="F8">
        <v>1</v>
      </c>
      <c r="G8" t="s">
        <v>49</v>
      </c>
      <c r="H8" t="s">
        <v>67</v>
      </c>
      <c r="I8" t="s">
        <v>50</v>
      </c>
      <c r="J8" t="s">
        <v>53</v>
      </c>
      <c r="K8" t="s">
        <v>52</v>
      </c>
      <c r="L8">
        <v>8</v>
      </c>
      <c r="P8" s="28">
        <f>IF(CACReader!K10="USMC",1,0)</f>
        <v>0</v>
      </c>
      <c r="Q8" s="28">
        <f ca="1">IF('Expiring CAC'!A12="",0,IF('Expiring CAC'!A12&lt;5,1,0))</f>
        <v>0</v>
      </c>
    </row>
    <row r="9" spans="1:17" ht="15.75">
      <c r="A9" s="4">
        <v>8</v>
      </c>
      <c r="B9" s="5">
        <v>8</v>
      </c>
      <c r="E9" t="s">
        <v>68</v>
      </c>
      <c r="F9">
        <f t="shared" ref="F9:L9" si="0">F5*F7</f>
        <v>1073741824</v>
      </c>
      <c r="G9">
        <f t="shared" si="0"/>
        <v>369098752</v>
      </c>
      <c r="H9">
        <f t="shared" si="0"/>
        <v>27262976</v>
      </c>
      <c r="I9">
        <f t="shared" si="0"/>
        <v>753664</v>
      </c>
      <c r="J9">
        <f t="shared" si="0"/>
        <v>12288</v>
      </c>
      <c r="K9">
        <f t="shared" si="0"/>
        <v>416</v>
      </c>
      <c r="L9">
        <f t="shared" si="0"/>
        <v>8</v>
      </c>
      <c r="M9">
        <f>SUM(F9:L9)</f>
        <v>1470869928</v>
      </c>
      <c r="N9" t="s">
        <v>69</v>
      </c>
      <c r="P9" s="28">
        <f>IF(CACReader!K11="USMC",1,0)</f>
        <v>0</v>
      </c>
      <c r="Q9" s="28">
        <f ca="1">IF('Expiring CAC'!A13="",0,IF('Expiring CAC'!A13&lt;5,1,0))</f>
        <v>0</v>
      </c>
    </row>
    <row r="10" spans="1:17" ht="15.75">
      <c r="A10" s="4">
        <v>9</v>
      </c>
      <c r="B10" s="5">
        <v>9</v>
      </c>
      <c r="E10" t="s">
        <v>70</v>
      </c>
      <c r="F10" t="str">
        <f t="shared" ref="F10:M10" si="1">_xlfn.BASE(F9,32)</f>
        <v>1000000</v>
      </c>
      <c r="G10" t="str">
        <f t="shared" si="1"/>
        <v>B00000</v>
      </c>
      <c r="H10" t="str">
        <f t="shared" si="1"/>
        <v>Q0000</v>
      </c>
      <c r="I10" t="str">
        <f t="shared" si="1"/>
        <v>N000</v>
      </c>
      <c r="J10" t="str">
        <f t="shared" si="1"/>
        <v>C00</v>
      </c>
      <c r="K10" t="str">
        <f t="shared" si="1"/>
        <v>D0</v>
      </c>
      <c r="L10" t="str">
        <f t="shared" si="1"/>
        <v>8</v>
      </c>
      <c r="M10" t="str">
        <f t="shared" si="1"/>
        <v>1BQNCD8</v>
      </c>
      <c r="N10" t="s">
        <v>71</v>
      </c>
      <c r="P10" s="28">
        <f>IF(CACReader!K12="USMC",1,0)</f>
        <v>0</v>
      </c>
      <c r="Q10" s="28">
        <f ca="1">IF('Expiring CAC'!A14="",0,IF('Expiring CAC'!A14&lt;5,1,0))</f>
        <v>0</v>
      </c>
    </row>
    <row r="11" spans="1:17" ht="15.75">
      <c r="A11" s="4" t="s">
        <v>44</v>
      </c>
      <c r="B11" s="5">
        <v>10</v>
      </c>
      <c r="F11">
        <v>1</v>
      </c>
      <c r="G11" t="s">
        <v>49</v>
      </c>
      <c r="H11" t="s">
        <v>49</v>
      </c>
      <c r="I11">
        <v>0</v>
      </c>
      <c r="J11">
        <v>2</v>
      </c>
      <c r="K11" t="s">
        <v>44</v>
      </c>
      <c r="L11" t="s">
        <v>48</v>
      </c>
      <c r="P11" s="28">
        <f>IF(CACReader!K13="USMC",1,0)</f>
        <v>0</v>
      </c>
      <c r="Q11" s="28">
        <f ca="1">IF('Expiring CAC'!A15="",0,IF('Expiring CAC'!A15&lt;5,1,0))</f>
        <v>0</v>
      </c>
    </row>
    <row r="12" spans="1:17" ht="15.75">
      <c r="A12" s="4" t="s">
        <v>49</v>
      </c>
      <c r="B12" s="5">
        <v>11</v>
      </c>
      <c r="F12">
        <f>VLOOKUP(F11,A1:B32,2)</f>
        <v>1</v>
      </c>
      <c r="G12" s="6">
        <f>VLOOKUP(G11,A1:B32,2)</f>
        <v>11</v>
      </c>
      <c r="H12" s="6">
        <f>VLOOKUP(H11,A1:B32,2)</f>
        <v>11</v>
      </c>
      <c r="I12" s="6">
        <f>VLOOKUP(I11,A1:B32,2)</f>
        <v>0</v>
      </c>
      <c r="J12" s="6">
        <f>VLOOKUP(J11,A1:B32,2)</f>
        <v>2</v>
      </c>
      <c r="K12" s="6">
        <f>VLOOKUP(K11,A1:B32,2)</f>
        <v>10</v>
      </c>
      <c r="L12" s="6">
        <f>VLOOKUP(L11,A1:B32,2)</f>
        <v>20</v>
      </c>
      <c r="M12" s="6">
        <f>SUM(F12:L12)</f>
        <v>55</v>
      </c>
      <c r="P12" s="28">
        <f>IF(CACReader!K14="USMC",1,0)</f>
        <v>0</v>
      </c>
      <c r="Q12" s="28">
        <f ca="1">IF('Expiring CAC'!A16="",0,IF('Expiring CAC'!A16&lt;5,1,0))</f>
        <v>0</v>
      </c>
    </row>
    <row r="13" spans="1:17" ht="15.75">
      <c r="A13" s="4" t="s">
        <v>53</v>
      </c>
      <c r="B13" s="5">
        <v>12</v>
      </c>
      <c r="F13" s="6">
        <f t="shared" ref="F13:K13" si="2">F5*F12</f>
        <v>1073741824</v>
      </c>
      <c r="G13" s="6">
        <f t="shared" si="2"/>
        <v>369098752</v>
      </c>
      <c r="H13" s="6">
        <f t="shared" si="2"/>
        <v>11534336</v>
      </c>
      <c r="I13" s="6">
        <f t="shared" si="2"/>
        <v>0</v>
      </c>
      <c r="J13" s="6">
        <f t="shared" si="2"/>
        <v>2048</v>
      </c>
      <c r="K13" s="6">
        <f t="shared" si="2"/>
        <v>320</v>
      </c>
      <c r="L13" s="6">
        <f>L12</f>
        <v>20</v>
      </c>
      <c r="M13" s="6">
        <f>SUM(F13:L13)</f>
        <v>1454377300</v>
      </c>
      <c r="P13" s="28">
        <f>IF(CACReader!K15="USMC",1,0)</f>
        <v>0</v>
      </c>
      <c r="Q13" s="28">
        <f ca="1">IF('Expiring CAC'!A17="",0,IF('Expiring CAC'!A17&lt;5,1,0))</f>
        <v>0</v>
      </c>
    </row>
    <row r="14" spans="1:17" ht="15.75">
      <c r="A14" s="4" t="s">
        <v>52</v>
      </c>
      <c r="B14" s="5">
        <v>13</v>
      </c>
      <c r="M14" s="6">
        <v>1454377300</v>
      </c>
      <c r="P14" s="28">
        <f>IF(CACReader!K16="USMC",1,0)</f>
        <v>0</v>
      </c>
      <c r="Q14" s="28">
        <f ca="1">IF('Expiring CAC'!A18="",0,IF('Expiring CAC'!A18&lt;5,1,0))</f>
        <v>0</v>
      </c>
    </row>
    <row r="15" spans="1:17" ht="15.75">
      <c r="A15" s="4" t="s">
        <v>46</v>
      </c>
      <c r="B15" s="5">
        <v>14</v>
      </c>
      <c r="P15" s="28">
        <f>IF(CACReader!K17="USMC",1,0)</f>
        <v>0</v>
      </c>
      <c r="Q15" s="28">
        <f ca="1">IF('Expiring CAC'!A19="",0,IF('Expiring CAC'!A19&lt;5,1,0))</f>
        <v>0</v>
      </c>
    </row>
    <row r="16" spans="1:17" ht="15.75">
      <c r="A16" s="4" t="s">
        <v>55</v>
      </c>
      <c r="B16" s="5">
        <v>15</v>
      </c>
      <c r="P16" s="28">
        <f>IF(CACReader!K18="USMC",1,0)</f>
        <v>0</v>
      </c>
      <c r="Q16" s="28">
        <f ca="1">IF('Expiring CAC'!A20="",0,IF('Expiring CAC'!A20&lt;5,1,0))</f>
        <v>0</v>
      </c>
    </row>
    <row r="17" spans="1:17" ht="15.75">
      <c r="A17" s="4" t="s">
        <v>60</v>
      </c>
      <c r="B17" s="5">
        <v>16</v>
      </c>
      <c r="P17" s="28">
        <f>IF(CACReader!K19="USMC",1,0)</f>
        <v>0</v>
      </c>
      <c r="Q17" s="28">
        <f ca="1">IF('Expiring CAC'!A21="",0,IF('Expiring CAC'!A21&lt;5,1,0))</f>
        <v>0</v>
      </c>
    </row>
    <row r="18" spans="1:17" ht="15.75">
      <c r="A18" s="4" t="s">
        <v>57</v>
      </c>
      <c r="B18" s="5">
        <v>17</v>
      </c>
      <c r="P18" s="28">
        <f>IF(CACReader!K20="USMC",1,0)</f>
        <v>0</v>
      </c>
      <c r="Q18" s="28">
        <f ca="1">IF('Expiring CAC'!A22="",0,IF('Expiring CAC'!A22&lt;5,1,0))</f>
        <v>0</v>
      </c>
    </row>
    <row r="19" spans="1:17" ht="15.75">
      <c r="A19" s="4" t="s">
        <v>41</v>
      </c>
      <c r="B19" s="5">
        <v>18</v>
      </c>
      <c r="P19" s="28">
        <f>IF(CACReader!K21="USMC",1,0)</f>
        <v>0</v>
      </c>
      <c r="Q19" s="28">
        <f ca="1">IF('Expiring CAC'!A23="",0,IF('Expiring CAC'!A23&lt;5,1,0))</f>
        <v>0</v>
      </c>
    </row>
    <row r="20" spans="1:17" ht="15.75">
      <c r="A20" s="4" t="s">
        <v>42</v>
      </c>
      <c r="B20" s="5">
        <v>19</v>
      </c>
      <c r="P20" s="28">
        <f>IF(CACReader!K22="USMC",1,0)</f>
        <v>0</v>
      </c>
      <c r="Q20" s="28">
        <f ca="1">IF('Expiring CAC'!A24="",0,IF('Expiring CAC'!A24&lt;5,1,0))</f>
        <v>0</v>
      </c>
    </row>
    <row r="21" spans="1:17" ht="15.75">
      <c r="A21" s="4" t="s">
        <v>48</v>
      </c>
      <c r="B21" s="5">
        <v>20</v>
      </c>
      <c r="P21" s="28">
        <f>IF(CACReader!K23="USMC",1,0)</f>
        <v>0</v>
      </c>
      <c r="Q21" s="28">
        <f ca="1">IF('Expiring CAC'!A25="",0,IF('Expiring CAC'!A25&lt;5,1,0))</f>
        <v>0</v>
      </c>
    </row>
    <row r="22" spans="1:17" ht="15.75">
      <c r="A22" s="4" t="s">
        <v>54</v>
      </c>
      <c r="B22" s="5">
        <v>21</v>
      </c>
      <c r="P22" s="28">
        <f>IF(CACReader!K24="USMC",1,0)</f>
        <v>0</v>
      </c>
      <c r="Q22" s="28">
        <f ca="1">IF('Expiring CAC'!A26="",0,IF('Expiring CAC'!A26&lt;5,1,0))</f>
        <v>0</v>
      </c>
    </row>
    <row r="23" spans="1:17" ht="15.75">
      <c r="A23" s="4" t="s">
        <v>51</v>
      </c>
      <c r="B23" s="5">
        <v>22</v>
      </c>
      <c r="P23" s="28">
        <f>IF(CACReader!K25="USMC",1,0)</f>
        <v>0</v>
      </c>
      <c r="Q23" s="28">
        <f ca="1">IF('Expiring CAC'!A27="",0,IF('Expiring CAC'!A27&lt;5,1,0))</f>
        <v>0</v>
      </c>
    </row>
    <row r="24" spans="1:17" ht="15.75">
      <c r="A24" s="4" t="s">
        <v>50</v>
      </c>
      <c r="B24" s="5">
        <v>23</v>
      </c>
      <c r="P24" s="28">
        <f>IF(CACReader!K26="USMC",1,0)</f>
        <v>0</v>
      </c>
      <c r="Q24" s="28">
        <f ca="1">IF('Expiring CAC'!A28="",0,IF('Expiring CAC'!A28&lt;5,1,0))</f>
        <v>0</v>
      </c>
    </row>
    <row r="25" spans="1:17" ht="15.75">
      <c r="A25" s="4" t="s">
        <v>58</v>
      </c>
      <c r="B25" s="5">
        <v>24</v>
      </c>
      <c r="P25" s="28">
        <f>IF(CACReader!K27="USMC",1,0)</f>
        <v>0</v>
      </c>
      <c r="Q25" s="28">
        <f ca="1">IF('Expiring CAC'!A29="",0,IF('Expiring CAC'!A29&lt;5,1,0))</f>
        <v>0</v>
      </c>
    </row>
    <row r="26" spans="1:17" ht="15.75">
      <c r="A26" s="4" t="s">
        <v>43</v>
      </c>
      <c r="B26" s="5">
        <v>25</v>
      </c>
      <c r="P26" s="28">
        <f>IF(CACReader!K28="USMC",1,0)</f>
        <v>0</v>
      </c>
      <c r="Q26" s="28">
        <f ca="1">IF('Expiring CAC'!A30="",0,IF('Expiring CAC'!A30&lt;5,1,0))</f>
        <v>0</v>
      </c>
    </row>
    <row r="27" spans="1:17" ht="15.75">
      <c r="A27" s="4" t="s">
        <v>67</v>
      </c>
      <c r="B27" s="5">
        <v>26</v>
      </c>
      <c r="P27" s="28">
        <f>IF(CACReader!K29="USMC",1,0)</f>
        <v>0</v>
      </c>
      <c r="Q27" s="28">
        <f ca="1">IF('Expiring CAC'!A31="",0,IF('Expiring CAC'!A31&lt;5,1,0))</f>
        <v>0</v>
      </c>
    </row>
    <row r="28" spans="1:17" ht="15.75">
      <c r="A28" s="4" t="s">
        <v>47</v>
      </c>
      <c r="B28" s="5">
        <v>27</v>
      </c>
      <c r="P28" s="28">
        <f>IF(CACReader!K30="USMC",1,0)</f>
        <v>0</v>
      </c>
      <c r="Q28" s="28">
        <f ca="1">IF('Expiring CAC'!A32="",0,IF('Expiring CAC'!A32&lt;5,1,0))</f>
        <v>0</v>
      </c>
    </row>
    <row r="29" spans="1:17" ht="15.75">
      <c r="A29" s="4" t="s">
        <v>45</v>
      </c>
      <c r="B29" s="5">
        <v>28</v>
      </c>
      <c r="P29" s="28">
        <f>IF(CACReader!K31="USMC",1,0)</f>
        <v>0</v>
      </c>
      <c r="Q29" s="28">
        <f ca="1">IF('Expiring CAC'!A33="",0,IF('Expiring CAC'!A33&lt;5,1,0))</f>
        <v>0</v>
      </c>
    </row>
    <row r="30" spans="1:17" ht="15.75">
      <c r="A30" s="4" t="s">
        <v>56</v>
      </c>
      <c r="B30" s="5">
        <v>29</v>
      </c>
      <c r="P30" s="28">
        <f>IF(CACReader!K32="USMC",1,0)</f>
        <v>0</v>
      </c>
      <c r="Q30" s="28">
        <f ca="1">IF('Expiring CAC'!A34="",0,IF('Expiring CAC'!A34&lt;5,1,0))</f>
        <v>0</v>
      </c>
    </row>
    <row r="31" spans="1:17" ht="15.75">
      <c r="A31" s="4" t="s">
        <v>72</v>
      </c>
      <c r="B31" s="5">
        <v>30</v>
      </c>
      <c r="P31" s="28">
        <f>IF(CACReader!K33="USMC",1,0)</f>
        <v>0</v>
      </c>
      <c r="Q31" s="28">
        <f ca="1">IF('Expiring CAC'!A35="",0,IF('Expiring CAC'!A35&lt;5,1,0))</f>
        <v>0</v>
      </c>
    </row>
    <row r="32" spans="1:17" ht="15.75">
      <c r="A32" s="4" t="s">
        <v>59</v>
      </c>
      <c r="B32" s="5">
        <v>31</v>
      </c>
      <c r="P32" s="28">
        <f>IF(CACReader!K34="USMC",1,0)</f>
        <v>0</v>
      </c>
      <c r="Q32" s="28">
        <f ca="1">IF('Expiring CAC'!A36="",0,IF('Expiring CAC'!A36&lt;5,1,0))</f>
        <v>0</v>
      </c>
    </row>
    <row r="33" spans="16:17">
      <c r="P33" s="28">
        <f>IF(CACReader!K35="USMC",1,0)</f>
        <v>0</v>
      </c>
      <c r="Q33" s="28">
        <f ca="1">IF('Expiring CAC'!A37="",0,IF('Expiring CAC'!A37&lt;5,1,0))</f>
        <v>0</v>
      </c>
    </row>
    <row r="34" spans="16:17">
      <c r="P34" s="28">
        <f>IF(CACReader!K36="USMC",1,0)</f>
        <v>0</v>
      </c>
      <c r="Q34" s="28">
        <f ca="1">IF('Expiring CAC'!A38="",0,IF('Expiring CAC'!A38&lt;5,1,0))</f>
        <v>0</v>
      </c>
    </row>
    <row r="35" spans="16:17">
      <c r="P35" s="28">
        <f>IF(CACReader!K37="USMC",1,0)</f>
        <v>0</v>
      </c>
      <c r="Q35" s="28">
        <f ca="1">IF('Expiring CAC'!A39="",0,IF('Expiring CAC'!A39&lt;5,1,0))</f>
        <v>0</v>
      </c>
    </row>
    <row r="36" spans="16:17">
      <c r="P36" s="28">
        <f>IF(CACReader!K38="USMC",1,0)</f>
        <v>0</v>
      </c>
      <c r="Q36" s="28">
        <f ca="1">IF('Expiring CAC'!A40="",0,IF('Expiring CAC'!A40&lt;5,1,0))</f>
        <v>0</v>
      </c>
    </row>
    <row r="37" spans="16:17">
      <c r="P37" s="28">
        <f>IF(CACReader!K39="USMC",1,0)</f>
        <v>0</v>
      </c>
      <c r="Q37" s="28">
        <f ca="1">IF('Expiring CAC'!A41="",0,IF('Expiring CAC'!A41&lt;5,1,0))</f>
        <v>0</v>
      </c>
    </row>
    <row r="38" spans="16:17">
      <c r="P38" s="28">
        <f>IF(CACReader!K40="USMC",1,0)</f>
        <v>0</v>
      </c>
      <c r="Q38" s="28">
        <f ca="1">IF('Expiring CAC'!A42="",0,IF('Expiring CAC'!A42&lt;5,1,0))</f>
        <v>0</v>
      </c>
    </row>
    <row r="39" spans="16:17">
      <c r="P39" s="28">
        <f>IF(CACReader!K41="USMC",1,0)</f>
        <v>0</v>
      </c>
      <c r="Q39" s="28">
        <f ca="1">IF('Expiring CAC'!A43="",0,IF('Expiring CAC'!A43&lt;5,1,0))</f>
        <v>0</v>
      </c>
    </row>
    <row r="40" spans="16:17">
      <c r="P40" s="28">
        <f>IF(CACReader!K42="USMC",1,0)</f>
        <v>0</v>
      </c>
      <c r="Q40" s="28">
        <f ca="1">IF('Expiring CAC'!A44="",0,IF('Expiring CAC'!A44&lt;5,1,0))</f>
        <v>0</v>
      </c>
    </row>
    <row r="41" spans="16:17">
      <c r="P41" s="28">
        <f>IF(CACReader!K43="USMC",1,0)</f>
        <v>0</v>
      </c>
      <c r="Q41" s="28">
        <f ca="1">IF('Expiring CAC'!A45="",0,IF('Expiring CAC'!A45&lt;5,1,0))</f>
        <v>0</v>
      </c>
    </row>
    <row r="42" spans="16:17">
      <c r="P42" s="28">
        <f>IF(CACReader!K44="USMC",1,0)</f>
        <v>0</v>
      </c>
      <c r="Q42" s="28">
        <f ca="1">IF('Expiring CAC'!A46="",0,IF('Expiring CAC'!A46&lt;5,1,0))</f>
        <v>0</v>
      </c>
    </row>
    <row r="43" spans="16:17">
      <c r="P43" s="28">
        <f>IF(CACReader!K45="USMC",1,0)</f>
        <v>0</v>
      </c>
      <c r="Q43" s="28">
        <f ca="1">IF('Expiring CAC'!A47="",0,IF('Expiring CAC'!A47&lt;5,1,0))</f>
        <v>0</v>
      </c>
    </row>
    <row r="44" spans="16:17">
      <c r="P44" s="28">
        <f>IF(CACReader!K46="USMC",1,0)</f>
        <v>0</v>
      </c>
      <c r="Q44" s="28">
        <f ca="1">IF('Expiring CAC'!A48="",0,IF('Expiring CAC'!A48&lt;5,1,0))</f>
        <v>0</v>
      </c>
    </row>
    <row r="45" spans="16:17">
      <c r="P45" s="28">
        <f>IF(CACReader!K47="USMC",1,0)</f>
        <v>0</v>
      </c>
      <c r="Q45" s="28">
        <f ca="1">IF('Expiring CAC'!A49="",0,IF('Expiring CAC'!A49&lt;5,1,0))</f>
        <v>0</v>
      </c>
    </row>
    <row r="46" spans="16:17">
      <c r="P46" s="28">
        <f>IF(CACReader!K48="USMC",1,0)</f>
        <v>0</v>
      </c>
      <c r="Q46" s="28">
        <f ca="1">IF('Expiring CAC'!A50="",0,IF('Expiring CAC'!A50&lt;5,1,0))</f>
        <v>0</v>
      </c>
    </row>
    <row r="47" spans="16:17">
      <c r="P47" s="28">
        <f>IF(CACReader!K49="USMC",1,0)</f>
        <v>0</v>
      </c>
      <c r="Q47" s="28">
        <f ca="1">IF('Expiring CAC'!A51="",0,IF('Expiring CAC'!A51&lt;5,1,0))</f>
        <v>0</v>
      </c>
    </row>
    <row r="48" spans="16:17">
      <c r="P48" s="28">
        <f>IF(CACReader!K50="USMC",1,0)</f>
        <v>0</v>
      </c>
      <c r="Q48" s="28">
        <f ca="1">IF('Expiring CAC'!A52="",0,IF('Expiring CAC'!A52&lt;5,1,0))</f>
        <v>0</v>
      </c>
    </row>
    <row r="49" spans="16:17">
      <c r="P49" s="28">
        <f>IF(CACReader!K51="USMC",1,0)</f>
        <v>0</v>
      </c>
      <c r="Q49" s="28">
        <f ca="1">IF('Expiring CAC'!A53="",0,IF('Expiring CAC'!A53&lt;5,1,0))</f>
        <v>0</v>
      </c>
    </row>
    <row r="50" spans="16:17">
      <c r="P50" s="28">
        <f>IF(CACReader!K52="USMC",1,0)</f>
        <v>0</v>
      </c>
      <c r="Q50" s="28">
        <f ca="1">IF('Expiring CAC'!A54="",0,IF('Expiring CAC'!A54&lt;5,1,0))</f>
        <v>0</v>
      </c>
    </row>
    <row r="51" spans="16:17">
      <c r="P51" s="28">
        <f>IF(CACReader!K53="USMC",1,0)</f>
        <v>0</v>
      </c>
      <c r="Q51" s="28">
        <f ca="1">IF('Expiring CAC'!A55="",0,IF('Expiring CAC'!A55&lt;5,1,0))</f>
        <v>0</v>
      </c>
    </row>
    <row r="52" spans="16:17">
      <c r="P52" s="28">
        <f>IF(CACReader!K54="USMC",1,0)</f>
        <v>0</v>
      </c>
      <c r="Q52" s="28">
        <f ca="1">IF('Expiring CAC'!A56="",0,IF('Expiring CAC'!A56&lt;5,1,0))</f>
        <v>0</v>
      </c>
    </row>
    <row r="53" spans="16:17">
      <c r="P53" s="28">
        <f>IF(CACReader!K55="USMC",1,0)</f>
        <v>0</v>
      </c>
      <c r="Q53" s="28">
        <f ca="1">IF('Expiring CAC'!A57="",0,IF('Expiring CAC'!A57&lt;5,1,0))</f>
        <v>0</v>
      </c>
    </row>
    <row r="54" spans="16:17">
      <c r="P54" s="28">
        <f>IF(CACReader!K56="USMC",1,0)</f>
        <v>0</v>
      </c>
      <c r="Q54" s="28">
        <f ca="1">IF('Expiring CAC'!A58="",0,IF('Expiring CAC'!A58&lt;5,1,0))</f>
        <v>0</v>
      </c>
    </row>
    <row r="55" spans="16:17">
      <c r="P55" s="28">
        <f>IF(CACReader!K57="USMC",1,0)</f>
        <v>0</v>
      </c>
      <c r="Q55" s="28">
        <f ca="1">IF('Expiring CAC'!A59="",0,IF('Expiring CAC'!A59&lt;5,1,0))</f>
        <v>0</v>
      </c>
    </row>
    <row r="56" spans="16:17">
      <c r="P56" s="28">
        <f>IF(CACReader!K58="USMC",1,0)</f>
        <v>0</v>
      </c>
      <c r="Q56" s="28">
        <f ca="1">IF('Expiring CAC'!A60="",0,IF('Expiring CAC'!A60&lt;5,1,0))</f>
        <v>0</v>
      </c>
    </row>
    <row r="57" spans="16:17">
      <c r="P57" s="28">
        <f>IF(CACReader!K59="USMC",1,0)</f>
        <v>0</v>
      </c>
      <c r="Q57" s="28">
        <f ca="1">IF('Expiring CAC'!A61="",0,IF('Expiring CAC'!A61&lt;5,1,0))</f>
        <v>0</v>
      </c>
    </row>
    <row r="58" spans="16:17">
      <c r="P58" s="28">
        <f>IF(CACReader!K60="USMC",1,0)</f>
        <v>0</v>
      </c>
      <c r="Q58" s="28">
        <f ca="1">IF('Expiring CAC'!A62="",0,IF('Expiring CAC'!A62&lt;5,1,0))</f>
        <v>0</v>
      </c>
    </row>
    <row r="59" spans="16:17">
      <c r="P59" s="28">
        <f>IF(CACReader!K61="USMC",1,0)</f>
        <v>0</v>
      </c>
      <c r="Q59" s="28">
        <f ca="1">IF('Expiring CAC'!A63="",0,IF('Expiring CAC'!A63&lt;5,1,0))</f>
        <v>0</v>
      </c>
    </row>
    <row r="60" spans="16:17">
      <c r="P60" s="28">
        <f>IF(CACReader!K62="USMC",1,0)</f>
        <v>0</v>
      </c>
      <c r="Q60" s="28">
        <f ca="1">IF('Expiring CAC'!A64="",0,IF('Expiring CAC'!A64&lt;5,1,0))</f>
        <v>0</v>
      </c>
    </row>
    <row r="61" spans="16:17">
      <c r="P61" s="28">
        <f>IF(CACReader!K63="USMC",1,0)</f>
        <v>0</v>
      </c>
      <c r="Q61" s="28">
        <f ca="1">IF('Expiring CAC'!A65="",0,IF('Expiring CAC'!A65&lt;5,1,0))</f>
        <v>0</v>
      </c>
    </row>
    <row r="62" spans="16:17">
      <c r="P62" s="28">
        <f>IF(CACReader!K64="USMC",1,0)</f>
        <v>0</v>
      </c>
      <c r="Q62" s="28">
        <f ca="1">IF('Expiring CAC'!A66="",0,IF('Expiring CAC'!A66&lt;5,1,0))</f>
        <v>0</v>
      </c>
    </row>
    <row r="63" spans="16:17">
      <c r="P63" s="28">
        <f>IF(CACReader!K65="USMC",1,0)</f>
        <v>0</v>
      </c>
      <c r="Q63" s="28">
        <f ca="1">IF('Expiring CAC'!A67="",0,IF('Expiring CAC'!A67&lt;5,1,0))</f>
        <v>0</v>
      </c>
    </row>
    <row r="64" spans="16:17">
      <c r="P64" s="28">
        <f>IF(CACReader!K66="USMC",1,0)</f>
        <v>0</v>
      </c>
      <c r="Q64" s="28">
        <f ca="1">IF('Expiring CAC'!A68="",0,IF('Expiring CAC'!A68&lt;5,1,0))</f>
        <v>0</v>
      </c>
    </row>
    <row r="65" spans="16:17">
      <c r="P65" s="28">
        <f>IF(CACReader!K67="USMC",1,0)</f>
        <v>0</v>
      </c>
      <c r="Q65" s="28">
        <f ca="1">IF('Expiring CAC'!A69="",0,IF('Expiring CAC'!A69&lt;5,1,0))</f>
        <v>0</v>
      </c>
    </row>
    <row r="66" spans="16:17">
      <c r="P66" s="28">
        <f>IF(CACReader!K68="USMC",1,0)</f>
        <v>0</v>
      </c>
      <c r="Q66" s="28">
        <f ca="1">IF('Expiring CAC'!A70="",0,IF('Expiring CAC'!A70&lt;5,1,0))</f>
        <v>0</v>
      </c>
    </row>
    <row r="67" spans="16:17">
      <c r="P67" s="28">
        <f>IF(CACReader!K69="USMC",1,0)</f>
        <v>0</v>
      </c>
      <c r="Q67" s="28">
        <f ca="1">IF('Expiring CAC'!A71="",0,IF('Expiring CAC'!A71&lt;5,1,0))</f>
        <v>0</v>
      </c>
    </row>
    <row r="68" spans="16:17">
      <c r="P68" s="28">
        <f>IF(CACReader!K70="USMC",1,0)</f>
        <v>0</v>
      </c>
      <c r="Q68" s="28">
        <f ca="1">IF('Expiring CAC'!A72="",0,IF('Expiring CAC'!A72&lt;5,1,0))</f>
        <v>0</v>
      </c>
    </row>
    <row r="69" spans="16:17">
      <c r="P69" s="28">
        <f>IF(CACReader!K71="USMC",1,0)</f>
        <v>0</v>
      </c>
      <c r="Q69" s="28">
        <f ca="1">IF('Expiring CAC'!A73="",0,IF('Expiring CAC'!A73&lt;5,1,0))</f>
        <v>0</v>
      </c>
    </row>
    <row r="70" spans="16:17">
      <c r="P70" s="28">
        <f>IF(CACReader!K72="USMC",1,0)</f>
        <v>0</v>
      </c>
      <c r="Q70" s="28">
        <f ca="1">IF('Expiring CAC'!A74="",0,IF('Expiring CAC'!A74&lt;5,1,0))</f>
        <v>0</v>
      </c>
    </row>
    <row r="71" spans="16:17">
      <c r="P71" s="28">
        <f>IF(CACReader!K73="USMC",1,0)</f>
        <v>0</v>
      </c>
      <c r="Q71" s="28">
        <f ca="1">IF('Expiring CAC'!A75="",0,IF('Expiring CAC'!A75&lt;5,1,0))</f>
        <v>0</v>
      </c>
    </row>
    <row r="72" spans="16:17">
      <c r="P72" s="28">
        <f>IF(CACReader!K74="USMC",1,0)</f>
        <v>0</v>
      </c>
      <c r="Q72" s="28">
        <f ca="1">IF('Expiring CAC'!A76="",0,IF('Expiring CAC'!A76&lt;5,1,0))</f>
        <v>0</v>
      </c>
    </row>
    <row r="73" spans="16:17">
      <c r="P73" s="28">
        <f>IF(CACReader!K75="USMC",1,0)</f>
        <v>0</v>
      </c>
      <c r="Q73" s="28">
        <f ca="1">IF('Expiring CAC'!A77="",0,IF('Expiring CAC'!A77&lt;5,1,0))</f>
        <v>0</v>
      </c>
    </row>
    <row r="74" spans="16:17">
      <c r="P74" s="28">
        <f>IF(CACReader!K76="USMC",1,0)</f>
        <v>0</v>
      </c>
      <c r="Q74" s="28">
        <f ca="1">IF('Expiring CAC'!A78="",0,IF('Expiring CAC'!A78&lt;5,1,0))</f>
        <v>0</v>
      </c>
    </row>
    <row r="75" spans="16:17">
      <c r="P75" s="28">
        <f>IF(CACReader!K77="USMC",1,0)</f>
        <v>0</v>
      </c>
      <c r="Q75" s="28">
        <f ca="1">IF('Expiring CAC'!A79="",0,IF('Expiring CAC'!A79&lt;5,1,0))</f>
        <v>0</v>
      </c>
    </row>
    <row r="76" spans="16:17">
      <c r="P76" s="28">
        <f>IF(CACReader!K78="USMC",1,0)</f>
        <v>0</v>
      </c>
      <c r="Q76" s="28">
        <f ca="1">IF('Expiring CAC'!A80="",0,IF('Expiring CAC'!A80&lt;5,1,0))</f>
        <v>0</v>
      </c>
    </row>
    <row r="77" spans="16:17">
      <c r="P77" s="28">
        <f>IF(CACReader!K79="USMC",1,0)</f>
        <v>0</v>
      </c>
      <c r="Q77" s="28">
        <f ca="1">IF('Expiring CAC'!A81="",0,IF('Expiring CAC'!A81&lt;5,1,0))</f>
        <v>0</v>
      </c>
    </row>
    <row r="78" spans="16:17">
      <c r="P78" s="28">
        <f>IF(CACReader!K80="USMC",1,0)</f>
        <v>0</v>
      </c>
      <c r="Q78" s="28">
        <f ca="1">IF('Expiring CAC'!A82="",0,IF('Expiring CAC'!A82&lt;5,1,0))</f>
        <v>0</v>
      </c>
    </row>
    <row r="79" spans="16:17">
      <c r="P79" s="28">
        <f>IF(CACReader!K81="USMC",1,0)</f>
        <v>0</v>
      </c>
      <c r="Q79" s="28">
        <f ca="1">IF('Expiring CAC'!A83="",0,IF('Expiring CAC'!A83&lt;5,1,0))</f>
        <v>0</v>
      </c>
    </row>
    <row r="80" spans="16:17">
      <c r="P80" s="28">
        <f>IF(CACReader!K82="USMC",1,0)</f>
        <v>0</v>
      </c>
      <c r="Q80" s="28">
        <f ca="1">IF('Expiring CAC'!A84="",0,IF('Expiring CAC'!A84&lt;5,1,0))</f>
        <v>0</v>
      </c>
    </row>
    <row r="81" spans="16:17">
      <c r="P81" s="28">
        <f>IF(CACReader!K83="USMC",1,0)</f>
        <v>0</v>
      </c>
      <c r="Q81" s="28">
        <f ca="1">IF('Expiring CAC'!A85="",0,IF('Expiring CAC'!A85&lt;5,1,0))</f>
        <v>0</v>
      </c>
    </row>
    <row r="82" spans="16:17">
      <c r="P82" s="28">
        <f>IF(CACReader!K84="USMC",1,0)</f>
        <v>0</v>
      </c>
      <c r="Q82" s="28">
        <f ca="1">IF('Expiring CAC'!A86="",0,IF('Expiring CAC'!A86&lt;5,1,0))</f>
        <v>0</v>
      </c>
    </row>
    <row r="83" spans="16:17">
      <c r="P83" s="28">
        <f>IF(CACReader!K85="USMC",1,0)</f>
        <v>0</v>
      </c>
      <c r="Q83" s="28">
        <f ca="1">IF('Expiring CAC'!A87="",0,IF('Expiring CAC'!A87&lt;5,1,0))</f>
        <v>0</v>
      </c>
    </row>
    <row r="84" spans="16:17">
      <c r="P84" s="28">
        <f>IF(CACReader!K86="USMC",1,0)</f>
        <v>0</v>
      </c>
      <c r="Q84" s="28">
        <f ca="1">IF('Expiring CAC'!A88="",0,IF('Expiring CAC'!A88&lt;5,1,0))</f>
        <v>0</v>
      </c>
    </row>
    <row r="85" spans="16:17">
      <c r="P85" s="28">
        <f>IF(CACReader!K87="USMC",1,0)</f>
        <v>0</v>
      </c>
      <c r="Q85" s="28">
        <f ca="1">IF('Expiring CAC'!A89="",0,IF('Expiring CAC'!A89&lt;5,1,0))</f>
        <v>0</v>
      </c>
    </row>
    <row r="86" spans="16:17">
      <c r="P86" s="28">
        <f>IF(CACReader!K88="USMC",1,0)</f>
        <v>0</v>
      </c>
      <c r="Q86" s="28">
        <f ca="1">IF('Expiring CAC'!A90="",0,IF('Expiring CAC'!A90&lt;5,1,0))</f>
        <v>0</v>
      </c>
    </row>
    <row r="87" spans="16:17">
      <c r="P87" s="28">
        <f>IF(CACReader!K89="USMC",1,0)</f>
        <v>0</v>
      </c>
      <c r="Q87" s="28">
        <f ca="1">IF('Expiring CAC'!A91="",0,IF('Expiring CAC'!A91&lt;5,1,0))</f>
        <v>0</v>
      </c>
    </row>
    <row r="88" spans="16:17">
      <c r="P88" s="28">
        <f>IF(CACReader!K90="USMC",1,0)</f>
        <v>0</v>
      </c>
      <c r="Q88" s="28">
        <f ca="1">IF('Expiring CAC'!A92="",0,IF('Expiring CAC'!A92&lt;5,1,0))</f>
        <v>0</v>
      </c>
    </row>
    <row r="89" spans="16:17">
      <c r="P89" s="28">
        <f>IF(CACReader!K91="USMC",1,0)</f>
        <v>0</v>
      </c>
      <c r="Q89" s="28">
        <f ca="1">IF('Expiring CAC'!A93="",0,IF('Expiring CAC'!A93&lt;5,1,0))</f>
        <v>0</v>
      </c>
    </row>
    <row r="90" spans="16:17">
      <c r="P90" s="28">
        <f>IF(CACReader!K92="USMC",1,0)</f>
        <v>0</v>
      </c>
      <c r="Q90" s="28">
        <f ca="1">IF('Expiring CAC'!A94="",0,IF('Expiring CAC'!A94&lt;5,1,0))</f>
        <v>0</v>
      </c>
    </row>
    <row r="91" spans="16:17">
      <c r="P91" s="28">
        <f>IF(CACReader!K93="USMC",1,0)</f>
        <v>0</v>
      </c>
      <c r="Q91" s="28">
        <f ca="1">IF('Expiring CAC'!A95="",0,IF('Expiring CAC'!A95&lt;5,1,0))</f>
        <v>0</v>
      </c>
    </row>
    <row r="92" spans="16:17">
      <c r="P92" s="28">
        <f>IF(CACReader!K94="USMC",1,0)</f>
        <v>0</v>
      </c>
      <c r="Q92" s="28">
        <f ca="1">IF('Expiring CAC'!A96="",0,IF('Expiring CAC'!A96&lt;5,1,0))</f>
        <v>0</v>
      </c>
    </row>
    <row r="93" spans="16:17">
      <c r="P93" s="28">
        <f>IF(CACReader!K95="USMC",1,0)</f>
        <v>0</v>
      </c>
      <c r="Q93" s="28">
        <f ca="1">IF('Expiring CAC'!A97="",0,IF('Expiring CAC'!A97&lt;5,1,0))</f>
        <v>0</v>
      </c>
    </row>
    <row r="94" spans="16:17">
      <c r="P94" s="28">
        <f>IF(CACReader!K96="USMC",1,0)</f>
        <v>0</v>
      </c>
      <c r="Q94" s="28">
        <f ca="1">IF('Expiring CAC'!A98="",0,IF('Expiring CAC'!A98&lt;5,1,0))</f>
        <v>0</v>
      </c>
    </row>
    <row r="95" spans="16:17">
      <c r="P95" s="28">
        <f>IF(CACReader!K97="USMC",1,0)</f>
        <v>0</v>
      </c>
      <c r="Q95" s="28">
        <f ca="1">IF('Expiring CAC'!A99="",0,IF('Expiring CAC'!A99&lt;5,1,0))</f>
        <v>0</v>
      </c>
    </row>
    <row r="96" spans="16:17">
      <c r="P96" s="28">
        <f>IF(CACReader!K98="USMC",1,0)</f>
        <v>0</v>
      </c>
      <c r="Q96" s="28">
        <f ca="1">IF('Expiring CAC'!A100="",0,IF('Expiring CAC'!A100&lt;5,1,0))</f>
        <v>0</v>
      </c>
    </row>
    <row r="97" spans="16:17">
      <c r="P97" s="28">
        <f>IF(CACReader!K99="USMC",1,0)</f>
        <v>0</v>
      </c>
      <c r="Q97" s="28">
        <f ca="1">IF('Expiring CAC'!A101="",0,IF('Expiring CAC'!A101&lt;5,1,0))</f>
        <v>0</v>
      </c>
    </row>
    <row r="98" spans="16:17">
      <c r="P98" s="28">
        <f>IF(CACReader!K100="USMC",1,0)</f>
        <v>0</v>
      </c>
      <c r="Q98" s="28">
        <f ca="1">IF('Expiring CAC'!A102="",0,IF('Expiring CAC'!A102&lt;5,1,0))</f>
        <v>0</v>
      </c>
    </row>
    <row r="99" spans="16:17">
      <c r="P99" s="28">
        <f>IF(CACReader!K101="USMC",1,0)</f>
        <v>0</v>
      </c>
      <c r="Q99" s="28">
        <f ca="1">IF('Expiring CAC'!A103="",0,IF('Expiring CAC'!A103&lt;5,1,0))</f>
        <v>0</v>
      </c>
    </row>
    <row r="100" spans="16:17">
      <c r="P100" s="28">
        <f>IF(CACReader!K102="USMC",1,0)</f>
        <v>0</v>
      </c>
      <c r="Q100" s="28">
        <f ca="1">IF('Expiring CAC'!A104="",0,IF('Expiring CAC'!A104&lt;5,1,0))</f>
        <v>0</v>
      </c>
    </row>
    <row r="101" spans="16:17">
      <c r="P101" s="28">
        <f>IF(CACReader!K103="USMC",1,0)</f>
        <v>0</v>
      </c>
      <c r="Q101" s="28">
        <f ca="1">IF('Expiring CAC'!A105="",0,IF('Expiring CAC'!A105&lt;5,1,0))</f>
        <v>0</v>
      </c>
    </row>
    <row r="102" spans="16:17">
      <c r="P102" s="28">
        <f>IF(CACReader!K104="USMC",1,0)</f>
        <v>0</v>
      </c>
      <c r="Q102" s="28">
        <f ca="1">IF('Expiring CAC'!A106="",0,IF('Expiring CAC'!A106&lt;5,1,0))</f>
        <v>0</v>
      </c>
    </row>
    <row r="103" spans="16:17">
      <c r="P103" s="28">
        <f>IF(CACReader!K105="USMC",1,0)</f>
        <v>0</v>
      </c>
      <c r="Q103" s="28">
        <f ca="1">IF('Expiring CAC'!A107="",0,IF('Expiring CAC'!A107&lt;5,1,0))</f>
        <v>0</v>
      </c>
    </row>
    <row r="104" spans="16:17">
      <c r="P104" s="28">
        <f>IF(CACReader!K106="USMC",1,0)</f>
        <v>0</v>
      </c>
      <c r="Q104" s="28">
        <f ca="1">IF('Expiring CAC'!A108="",0,IF('Expiring CAC'!A108&lt;5,1,0))</f>
        <v>0</v>
      </c>
    </row>
    <row r="105" spans="16:17">
      <c r="P105" s="28">
        <f>IF(CACReader!K107="USMC",1,0)</f>
        <v>0</v>
      </c>
      <c r="Q105" s="28">
        <f ca="1">IF('Expiring CAC'!A109="",0,IF('Expiring CAC'!A109&lt;5,1,0))</f>
        <v>0</v>
      </c>
    </row>
    <row r="106" spans="16:17">
      <c r="P106" s="28">
        <f>IF(CACReader!K108="USMC",1,0)</f>
        <v>0</v>
      </c>
      <c r="Q106" s="28">
        <f ca="1">IF('Expiring CAC'!A110="",0,IF('Expiring CAC'!A110&lt;5,1,0))</f>
        <v>0</v>
      </c>
    </row>
    <row r="107" spans="16:17">
      <c r="P107" s="28">
        <f>IF(CACReader!K109="USMC",1,0)</f>
        <v>0</v>
      </c>
      <c r="Q107" s="28">
        <f ca="1">IF('Expiring CAC'!A111="",0,IF('Expiring CAC'!A111&lt;5,1,0))</f>
        <v>0</v>
      </c>
    </row>
    <row r="108" spans="16:17">
      <c r="P108" s="28">
        <f>IF(CACReader!K110="USMC",1,0)</f>
        <v>0</v>
      </c>
      <c r="Q108" s="28">
        <f ca="1">IF('Expiring CAC'!A112="",0,IF('Expiring CAC'!A112&lt;5,1,0))</f>
        <v>0</v>
      </c>
    </row>
    <row r="109" spans="16:17">
      <c r="P109" s="28">
        <f>IF(CACReader!K111="USMC",1,0)</f>
        <v>0</v>
      </c>
      <c r="Q109" s="28">
        <f ca="1">IF('Expiring CAC'!A113="",0,IF('Expiring CAC'!A113&lt;5,1,0))</f>
        <v>0</v>
      </c>
    </row>
    <row r="110" spans="16:17">
      <c r="P110" s="28">
        <f>IF(CACReader!K112="USMC",1,0)</f>
        <v>0</v>
      </c>
      <c r="Q110" s="28">
        <f ca="1">IF('Expiring CAC'!A114="",0,IF('Expiring CAC'!A114&lt;5,1,0))</f>
        <v>0</v>
      </c>
    </row>
    <row r="111" spans="16:17">
      <c r="P111" s="28">
        <f>IF(CACReader!K113="USMC",1,0)</f>
        <v>0</v>
      </c>
      <c r="Q111" s="28">
        <f ca="1">IF('Expiring CAC'!A115="",0,IF('Expiring CAC'!A115&lt;5,1,0))</f>
        <v>0</v>
      </c>
    </row>
    <row r="112" spans="16:17">
      <c r="P112" s="28">
        <f>IF(CACReader!K114="USMC",1,0)</f>
        <v>0</v>
      </c>
      <c r="Q112" s="28">
        <f ca="1">IF('Expiring CAC'!A116="",0,IF('Expiring CAC'!A116&lt;5,1,0))</f>
        <v>0</v>
      </c>
    </row>
    <row r="113" spans="16:17">
      <c r="P113" s="28">
        <f>IF(CACReader!K115="USMC",1,0)</f>
        <v>0</v>
      </c>
      <c r="Q113" s="28">
        <f ca="1">IF('Expiring CAC'!A117="",0,IF('Expiring CAC'!A117&lt;5,1,0))</f>
        <v>0</v>
      </c>
    </row>
    <row r="114" spans="16:17">
      <c r="P114" s="28">
        <f>IF(CACReader!K116="USMC",1,0)</f>
        <v>0</v>
      </c>
      <c r="Q114" s="28">
        <f ca="1">IF('Expiring CAC'!A118="",0,IF('Expiring CAC'!A118&lt;5,1,0))</f>
        <v>0</v>
      </c>
    </row>
    <row r="115" spans="16:17">
      <c r="P115" s="28">
        <f>IF(CACReader!K117="USMC",1,0)</f>
        <v>0</v>
      </c>
      <c r="Q115" s="28">
        <f ca="1">IF('Expiring CAC'!A119="",0,IF('Expiring CAC'!A119&lt;5,1,0))</f>
        <v>0</v>
      </c>
    </row>
    <row r="116" spans="16:17">
      <c r="P116" s="28">
        <f>IF(CACReader!K118="USMC",1,0)</f>
        <v>0</v>
      </c>
      <c r="Q116" s="28">
        <f ca="1">IF('Expiring CAC'!A120="",0,IF('Expiring CAC'!A120&lt;5,1,0))</f>
        <v>0</v>
      </c>
    </row>
    <row r="117" spans="16:17">
      <c r="P117" s="28">
        <f>IF(CACReader!K119="USMC",1,0)</f>
        <v>0</v>
      </c>
      <c r="Q117" s="28">
        <f ca="1">IF('Expiring CAC'!A121="",0,IF('Expiring CAC'!A121&lt;5,1,0))</f>
        <v>0</v>
      </c>
    </row>
    <row r="118" spans="16:17">
      <c r="P118" s="28">
        <f>IF(CACReader!K120="USMC",1,0)</f>
        <v>0</v>
      </c>
      <c r="Q118" s="28">
        <f ca="1">IF('Expiring CAC'!A122="",0,IF('Expiring CAC'!A122&lt;5,1,0))</f>
        <v>0</v>
      </c>
    </row>
    <row r="119" spans="16:17">
      <c r="P119" s="28">
        <f>IF(CACReader!K121="USMC",1,0)</f>
        <v>0</v>
      </c>
      <c r="Q119" s="28">
        <f ca="1">IF('Expiring CAC'!A123="",0,IF('Expiring CAC'!A123&lt;5,1,0))</f>
        <v>0</v>
      </c>
    </row>
    <row r="120" spans="16:17">
      <c r="P120" s="28">
        <f>IF(CACReader!K122="USMC",1,0)</f>
        <v>0</v>
      </c>
      <c r="Q120" s="28">
        <f ca="1">IF('Expiring CAC'!A124="",0,IF('Expiring CAC'!A124&lt;5,1,0))</f>
        <v>0</v>
      </c>
    </row>
    <row r="121" spans="16:17">
      <c r="P121" s="28">
        <f>IF(CACReader!K123="USMC",1,0)</f>
        <v>0</v>
      </c>
      <c r="Q121" s="28">
        <f ca="1">IF('Expiring CAC'!A125="",0,IF('Expiring CAC'!A125&lt;5,1,0))</f>
        <v>0</v>
      </c>
    </row>
    <row r="122" spans="16:17">
      <c r="P122" s="28">
        <f>IF(CACReader!K124="USMC",1,0)</f>
        <v>0</v>
      </c>
      <c r="Q122" s="28">
        <f ca="1">IF('Expiring CAC'!A126="",0,IF('Expiring CAC'!A126&lt;5,1,0))</f>
        <v>0</v>
      </c>
    </row>
    <row r="123" spans="16:17">
      <c r="P123" s="28">
        <f>IF(CACReader!K125="USMC",1,0)</f>
        <v>0</v>
      </c>
      <c r="Q123" s="28">
        <f ca="1">IF('Expiring CAC'!A127="",0,IF('Expiring CAC'!A127&lt;5,1,0))</f>
        <v>0</v>
      </c>
    </row>
    <row r="124" spans="16:17">
      <c r="P124" s="28">
        <f>IF(CACReader!K126="USMC",1,0)</f>
        <v>0</v>
      </c>
      <c r="Q124" s="28">
        <f ca="1">IF('Expiring CAC'!A128="",0,IF('Expiring CAC'!A128&lt;5,1,0))</f>
        <v>0</v>
      </c>
    </row>
    <row r="125" spans="16:17">
      <c r="P125" s="28">
        <f>IF(CACReader!K127="USMC",1,0)</f>
        <v>0</v>
      </c>
      <c r="Q125" s="28">
        <f ca="1">IF('Expiring CAC'!A129="",0,IF('Expiring CAC'!A129&lt;5,1,0))</f>
        <v>0</v>
      </c>
    </row>
    <row r="126" spans="16:17">
      <c r="P126" s="28">
        <f>IF(CACReader!K128="USMC",1,0)</f>
        <v>0</v>
      </c>
      <c r="Q126" s="28">
        <f ca="1">IF('Expiring CAC'!A130="",0,IF('Expiring CAC'!A130&lt;5,1,0))</f>
        <v>0</v>
      </c>
    </row>
    <row r="127" spans="16:17">
      <c r="P127" s="28">
        <f>IF(CACReader!K129="USMC",1,0)</f>
        <v>0</v>
      </c>
      <c r="Q127" s="28">
        <f ca="1">IF('Expiring CAC'!A131="",0,IF('Expiring CAC'!A131&lt;5,1,0))</f>
        <v>0</v>
      </c>
    </row>
    <row r="128" spans="16:17">
      <c r="P128" s="28">
        <f>IF(CACReader!K130="USMC",1,0)</f>
        <v>0</v>
      </c>
      <c r="Q128" s="28">
        <f ca="1">IF('Expiring CAC'!A132="",0,IF('Expiring CAC'!A132&lt;5,1,0))</f>
        <v>0</v>
      </c>
    </row>
    <row r="129" spans="16:17">
      <c r="P129" s="28">
        <f>IF(CACReader!K131="USMC",1,0)</f>
        <v>0</v>
      </c>
      <c r="Q129" s="28">
        <f ca="1">IF('Expiring CAC'!A133="",0,IF('Expiring CAC'!A133&lt;5,1,0))</f>
        <v>0</v>
      </c>
    </row>
    <row r="130" spans="16:17">
      <c r="P130" s="28">
        <f>IF(CACReader!K132="USMC",1,0)</f>
        <v>0</v>
      </c>
      <c r="Q130" s="28">
        <f ca="1">IF('Expiring CAC'!A134="",0,IF('Expiring CAC'!A134&lt;5,1,0))</f>
        <v>0</v>
      </c>
    </row>
    <row r="131" spans="16:17">
      <c r="P131" s="28">
        <f>IF(CACReader!K133="USMC",1,0)</f>
        <v>0</v>
      </c>
      <c r="Q131" s="28">
        <f ca="1">IF('Expiring CAC'!A135="",0,IF('Expiring CAC'!A135&lt;5,1,0))</f>
        <v>0</v>
      </c>
    </row>
    <row r="132" spans="16:17">
      <c r="P132" s="28">
        <f>IF(CACReader!K134="USMC",1,0)</f>
        <v>0</v>
      </c>
      <c r="Q132" s="28">
        <f ca="1">IF('Expiring CAC'!A136="",0,IF('Expiring CAC'!A136&lt;5,1,0))</f>
        <v>0</v>
      </c>
    </row>
    <row r="133" spans="16:17">
      <c r="P133" s="28">
        <f>IF(CACReader!K135="USMC",1,0)</f>
        <v>0</v>
      </c>
      <c r="Q133" s="28">
        <f ca="1">IF('Expiring CAC'!A137="",0,IF('Expiring CAC'!A137&lt;5,1,0))</f>
        <v>0</v>
      </c>
    </row>
    <row r="134" spans="16:17">
      <c r="P134" s="28">
        <f>IF(CACReader!K136="USMC",1,0)</f>
        <v>0</v>
      </c>
      <c r="Q134" s="28">
        <f ca="1">IF('Expiring CAC'!A138="",0,IF('Expiring CAC'!A138&lt;5,1,0))</f>
        <v>0</v>
      </c>
    </row>
    <row r="135" spans="16:17">
      <c r="P135" s="28">
        <f>IF(CACReader!K137="USMC",1,0)</f>
        <v>0</v>
      </c>
      <c r="Q135" s="28">
        <f ca="1">IF('Expiring CAC'!A139="",0,IF('Expiring CAC'!A139&lt;5,1,0))</f>
        <v>0</v>
      </c>
    </row>
    <row r="136" spans="16:17">
      <c r="P136" s="28">
        <f>IF(CACReader!K138="USMC",1,0)</f>
        <v>0</v>
      </c>
      <c r="Q136" s="28">
        <f ca="1">IF('Expiring CAC'!A140="",0,IF('Expiring CAC'!A140&lt;5,1,0))</f>
        <v>0</v>
      </c>
    </row>
    <row r="137" spans="16:17">
      <c r="P137" s="28">
        <f>IF(CACReader!K139="USMC",1,0)</f>
        <v>0</v>
      </c>
      <c r="Q137" s="28">
        <f ca="1">IF('Expiring CAC'!A141="",0,IF('Expiring CAC'!A141&lt;5,1,0))</f>
        <v>0</v>
      </c>
    </row>
    <row r="138" spans="16:17">
      <c r="P138" s="28">
        <f>IF(CACReader!K140="USMC",1,0)</f>
        <v>0</v>
      </c>
      <c r="Q138" s="28">
        <f ca="1">IF('Expiring CAC'!A142="",0,IF('Expiring CAC'!A142&lt;5,1,0))</f>
        <v>0</v>
      </c>
    </row>
    <row r="139" spans="16:17">
      <c r="P139" s="28">
        <f>IF(CACReader!K141="USMC",1,0)</f>
        <v>0</v>
      </c>
      <c r="Q139" s="28">
        <f ca="1">IF('Expiring CAC'!A143="",0,IF('Expiring CAC'!A143&lt;5,1,0))</f>
        <v>0</v>
      </c>
    </row>
    <row r="140" spans="16:17">
      <c r="P140" s="28">
        <f>IF(CACReader!K142="USMC",1,0)</f>
        <v>0</v>
      </c>
      <c r="Q140" s="28">
        <f ca="1">IF('Expiring CAC'!A144="",0,IF('Expiring CAC'!A144&lt;5,1,0))</f>
        <v>0</v>
      </c>
    </row>
    <row r="141" spans="16:17">
      <c r="P141" s="28">
        <f>IF(CACReader!K143="USMC",1,0)</f>
        <v>0</v>
      </c>
      <c r="Q141" s="28">
        <f ca="1">IF('Expiring CAC'!A145="",0,IF('Expiring CAC'!A145&lt;5,1,0))</f>
        <v>0</v>
      </c>
    </row>
    <row r="142" spans="16:17">
      <c r="P142" s="28">
        <f>IF(CACReader!K144="USMC",1,0)</f>
        <v>0</v>
      </c>
      <c r="Q142" s="28">
        <f ca="1">IF('Expiring CAC'!A146="",0,IF('Expiring CAC'!A146&lt;5,1,0))</f>
        <v>0</v>
      </c>
    </row>
    <row r="143" spans="16:17">
      <c r="P143" s="28">
        <f>IF(CACReader!K145="USMC",1,0)</f>
        <v>0</v>
      </c>
      <c r="Q143" s="28">
        <f ca="1">IF('Expiring CAC'!A147="",0,IF('Expiring CAC'!A147&lt;5,1,0))</f>
        <v>0</v>
      </c>
    </row>
    <row r="144" spans="16:17">
      <c r="P144" s="28">
        <f>IF(CACReader!K146="USMC",1,0)</f>
        <v>0</v>
      </c>
      <c r="Q144" s="28">
        <f ca="1">IF('Expiring CAC'!A148="",0,IF('Expiring CAC'!A148&lt;5,1,0))</f>
        <v>0</v>
      </c>
    </row>
    <row r="145" spans="16:17">
      <c r="P145" s="28">
        <f>IF(CACReader!K147="USMC",1,0)</f>
        <v>0</v>
      </c>
      <c r="Q145" s="28">
        <f ca="1">IF('Expiring CAC'!A149="",0,IF('Expiring CAC'!A149&lt;5,1,0))</f>
        <v>0</v>
      </c>
    </row>
    <row r="146" spans="16:17">
      <c r="P146" s="28">
        <f>IF(CACReader!K148="USMC",1,0)</f>
        <v>0</v>
      </c>
      <c r="Q146" s="28">
        <f ca="1">IF('Expiring CAC'!A150="",0,IF('Expiring CAC'!A150&lt;5,1,0))</f>
        <v>0</v>
      </c>
    </row>
    <row r="147" spans="16:17">
      <c r="P147" s="28">
        <f>IF(CACReader!K149="USMC",1,0)</f>
        <v>0</v>
      </c>
      <c r="Q147" s="28">
        <f ca="1">IF('Expiring CAC'!A151="",0,IF('Expiring CAC'!A151&lt;5,1,0))</f>
        <v>0</v>
      </c>
    </row>
    <row r="148" spans="16:17">
      <c r="P148" s="28">
        <f>IF(CACReader!K150="USMC",1,0)</f>
        <v>0</v>
      </c>
      <c r="Q148" s="28">
        <f ca="1">IF('Expiring CAC'!A152="",0,IF('Expiring CAC'!A152&lt;5,1,0))</f>
        <v>0</v>
      </c>
    </row>
    <row r="149" spans="16:17">
      <c r="P149" s="28">
        <f>IF(CACReader!K151="USMC",1,0)</f>
        <v>0</v>
      </c>
      <c r="Q149" s="28">
        <f ca="1">IF('Expiring CAC'!A153="",0,IF('Expiring CAC'!A153&lt;5,1,0))</f>
        <v>0</v>
      </c>
    </row>
    <row r="150" spans="16:17">
      <c r="P150" s="28">
        <f>IF(CACReader!K152="USMC",1,0)</f>
        <v>0</v>
      </c>
      <c r="Q150" s="28">
        <f ca="1">IF('Expiring CAC'!A154="",0,IF('Expiring CAC'!A154&lt;5,1,0))</f>
        <v>0</v>
      </c>
    </row>
    <row r="151" spans="16:17">
      <c r="P151" s="28">
        <f>IF(CACReader!K153="USMC",1,0)</f>
        <v>0</v>
      </c>
      <c r="Q151" s="28">
        <f ca="1">IF('Expiring CAC'!A155="",0,IF('Expiring CAC'!A155&lt;5,1,0))</f>
        <v>0</v>
      </c>
    </row>
    <row r="152" spans="16:17">
      <c r="P152" s="28">
        <f>IF(CACReader!K154="USMC",1,0)</f>
        <v>0</v>
      </c>
      <c r="Q152" s="28">
        <f ca="1">IF('Expiring CAC'!A156="",0,IF('Expiring CAC'!A156&lt;5,1,0))</f>
        <v>0</v>
      </c>
    </row>
    <row r="153" spans="16:17">
      <c r="P153" s="28">
        <f>IF(CACReader!K155="USMC",1,0)</f>
        <v>0</v>
      </c>
      <c r="Q153" s="28">
        <f ca="1">IF('Expiring CAC'!A157="",0,IF('Expiring CAC'!A157&lt;5,1,0))</f>
        <v>0</v>
      </c>
    </row>
    <row r="154" spans="16:17">
      <c r="P154" s="28">
        <f>IF(CACReader!K156="USMC",1,0)</f>
        <v>0</v>
      </c>
      <c r="Q154" s="28">
        <f ca="1">IF('Expiring CAC'!A158="",0,IF('Expiring CAC'!A158&lt;5,1,0))</f>
        <v>0</v>
      </c>
    </row>
    <row r="155" spans="16:17">
      <c r="P155" s="28">
        <f>IF(CACReader!K157="USMC",1,0)</f>
        <v>0</v>
      </c>
      <c r="Q155" s="28">
        <f ca="1">IF('Expiring CAC'!A159="",0,IF('Expiring CAC'!A159&lt;5,1,0))</f>
        <v>0</v>
      </c>
    </row>
    <row r="156" spans="16:17">
      <c r="P156" s="28">
        <f>IF(CACReader!K158="USMC",1,0)</f>
        <v>0</v>
      </c>
      <c r="Q156" s="28">
        <f ca="1">IF('Expiring CAC'!A160="",0,IF('Expiring CAC'!A160&lt;5,1,0))</f>
        <v>0</v>
      </c>
    </row>
    <row r="157" spans="16:17">
      <c r="P157" s="28">
        <f>IF(CACReader!K159="USMC",1,0)</f>
        <v>0</v>
      </c>
      <c r="Q157" s="28">
        <f ca="1">IF('Expiring CAC'!A161="",0,IF('Expiring CAC'!A161&lt;5,1,0))</f>
        <v>0</v>
      </c>
    </row>
    <row r="158" spans="16:17">
      <c r="P158" s="28">
        <f>IF(CACReader!K160="USMC",1,0)</f>
        <v>0</v>
      </c>
      <c r="Q158" s="28">
        <f ca="1">IF('Expiring CAC'!A162="",0,IF('Expiring CAC'!A162&lt;5,1,0))</f>
        <v>0</v>
      </c>
    </row>
    <row r="159" spans="16:17">
      <c r="P159" s="28">
        <f>IF(CACReader!K161="USMC",1,0)</f>
        <v>0</v>
      </c>
      <c r="Q159" s="28">
        <f ca="1">IF('Expiring CAC'!A163="",0,IF('Expiring CAC'!A163&lt;5,1,0))</f>
        <v>0</v>
      </c>
    </row>
    <row r="160" spans="16:17">
      <c r="P160" s="28">
        <f>IF(CACReader!K162="USMC",1,0)</f>
        <v>0</v>
      </c>
      <c r="Q160" s="28">
        <f ca="1">IF('Expiring CAC'!A164="",0,IF('Expiring CAC'!A164&lt;5,1,0))</f>
        <v>0</v>
      </c>
    </row>
    <row r="161" spans="16:17">
      <c r="P161" s="28">
        <f>IF(CACReader!K163="USMC",1,0)</f>
        <v>0</v>
      </c>
      <c r="Q161" s="28">
        <f ca="1">IF('Expiring CAC'!A165="",0,IF('Expiring CAC'!A165&lt;5,1,0))</f>
        <v>0</v>
      </c>
    </row>
    <row r="162" spans="16:17">
      <c r="P162" s="28">
        <f>IF(CACReader!K164="USMC",1,0)</f>
        <v>0</v>
      </c>
      <c r="Q162" s="28">
        <f ca="1">IF('Expiring CAC'!A166="",0,IF('Expiring CAC'!A166&lt;5,1,0))</f>
        <v>0</v>
      </c>
    </row>
    <row r="163" spans="16:17">
      <c r="P163" s="28">
        <f>IF(CACReader!K165="USMC",1,0)</f>
        <v>0</v>
      </c>
      <c r="Q163" s="28">
        <f ca="1">IF('Expiring CAC'!A167="",0,IF('Expiring CAC'!A167&lt;5,1,0))</f>
        <v>0</v>
      </c>
    </row>
    <row r="164" spans="16:17">
      <c r="P164" s="28">
        <f>IF(CACReader!K166="USMC",1,0)</f>
        <v>0</v>
      </c>
      <c r="Q164" s="28">
        <f ca="1">IF('Expiring CAC'!A168="",0,IF('Expiring CAC'!A168&lt;5,1,0))</f>
        <v>0</v>
      </c>
    </row>
    <row r="165" spans="16:17">
      <c r="P165" s="28">
        <f>IF(CACReader!K167="USMC",1,0)</f>
        <v>0</v>
      </c>
      <c r="Q165" s="28">
        <f ca="1">IF('Expiring CAC'!A169="",0,IF('Expiring CAC'!A169&lt;5,1,0))</f>
        <v>0</v>
      </c>
    </row>
    <row r="166" spans="16:17">
      <c r="P166" s="28">
        <f>IF(CACReader!K168="USMC",1,0)</f>
        <v>0</v>
      </c>
      <c r="Q166" s="28">
        <f ca="1">IF('Expiring CAC'!A170="",0,IF('Expiring CAC'!A170&lt;5,1,0))</f>
        <v>0</v>
      </c>
    </row>
    <row r="167" spans="16:17">
      <c r="P167" s="28">
        <f>IF(CACReader!K169="USMC",1,0)</f>
        <v>0</v>
      </c>
      <c r="Q167" s="28">
        <f ca="1">IF('Expiring CAC'!A171="",0,IF('Expiring CAC'!A171&lt;5,1,0))</f>
        <v>0</v>
      </c>
    </row>
    <row r="168" spans="16:17">
      <c r="P168" s="28">
        <f>IF(CACReader!K170="USMC",1,0)</f>
        <v>0</v>
      </c>
      <c r="Q168" s="28">
        <f ca="1">IF('Expiring CAC'!A172="",0,IF('Expiring CAC'!A172&lt;5,1,0))</f>
        <v>0</v>
      </c>
    </row>
    <row r="169" spans="16:17">
      <c r="P169" s="28">
        <f>IF(CACReader!K171="USMC",1,0)</f>
        <v>0</v>
      </c>
      <c r="Q169" s="28">
        <f ca="1">IF('Expiring CAC'!A173="",0,IF('Expiring CAC'!A173&lt;5,1,0))</f>
        <v>0</v>
      </c>
    </row>
    <row r="170" spans="16:17">
      <c r="P170" s="28">
        <f>IF(CACReader!K172="USMC",1,0)</f>
        <v>0</v>
      </c>
      <c r="Q170" s="28">
        <f ca="1">IF('Expiring CAC'!A174="",0,IF('Expiring CAC'!A174&lt;5,1,0))</f>
        <v>0</v>
      </c>
    </row>
    <row r="171" spans="16:17">
      <c r="P171" s="28">
        <f>IF(CACReader!K173="USMC",1,0)</f>
        <v>0</v>
      </c>
      <c r="Q171" s="28">
        <f ca="1">IF('Expiring CAC'!A175="",0,IF('Expiring CAC'!A175&lt;5,1,0))</f>
        <v>0</v>
      </c>
    </row>
    <row r="172" spans="16:17">
      <c r="P172" s="28">
        <f>IF(CACReader!K174="USMC",1,0)</f>
        <v>0</v>
      </c>
      <c r="Q172" s="28">
        <f ca="1">IF('Expiring CAC'!A176="",0,IF('Expiring CAC'!A176&lt;5,1,0))</f>
        <v>0</v>
      </c>
    </row>
    <row r="173" spans="16:17">
      <c r="P173" s="28">
        <f>IF(CACReader!K175="USMC",1,0)</f>
        <v>0</v>
      </c>
      <c r="Q173" s="28">
        <f ca="1">IF('Expiring CAC'!A177="",0,IF('Expiring CAC'!A177&lt;5,1,0))</f>
        <v>0</v>
      </c>
    </row>
    <row r="174" spans="16:17">
      <c r="P174" s="28">
        <f>IF(CACReader!K176="USMC",1,0)</f>
        <v>0</v>
      </c>
      <c r="Q174" s="28">
        <f ca="1">IF('Expiring CAC'!A178="",0,IF('Expiring CAC'!A178&lt;5,1,0))</f>
        <v>0</v>
      </c>
    </row>
    <row r="175" spans="16:17">
      <c r="P175" s="28">
        <f>IF(CACReader!K177="USMC",1,0)</f>
        <v>0</v>
      </c>
      <c r="Q175" s="28">
        <f ca="1">IF('Expiring CAC'!A179="",0,IF('Expiring CAC'!A179&lt;5,1,0))</f>
        <v>0</v>
      </c>
    </row>
    <row r="176" spans="16:17">
      <c r="P176" s="28">
        <f>IF(CACReader!K178="USMC",1,0)</f>
        <v>0</v>
      </c>
      <c r="Q176" s="28">
        <f ca="1">IF('Expiring CAC'!A180="",0,IF('Expiring CAC'!A180&lt;5,1,0))</f>
        <v>0</v>
      </c>
    </row>
    <row r="177" spans="16:17">
      <c r="P177" s="28">
        <f>IF(CACReader!K179="USMC",1,0)</f>
        <v>0</v>
      </c>
      <c r="Q177" s="28">
        <f ca="1">IF('Expiring CAC'!A181="",0,IF('Expiring CAC'!A181&lt;5,1,0))</f>
        <v>0</v>
      </c>
    </row>
    <row r="178" spans="16:17">
      <c r="P178" s="28">
        <f>IF(CACReader!K180="USMC",1,0)</f>
        <v>0</v>
      </c>
      <c r="Q178" s="28">
        <f ca="1">IF('Expiring CAC'!A182="",0,IF('Expiring CAC'!A182&lt;5,1,0))</f>
        <v>0</v>
      </c>
    </row>
    <row r="179" spans="16:17">
      <c r="P179" s="28">
        <f>IF(CACReader!K181="USMC",1,0)</f>
        <v>0</v>
      </c>
      <c r="Q179" s="28">
        <f ca="1">IF('Expiring CAC'!A183="",0,IF('Expiring CAC'!A183&lt;5,1,0))</f>
        <v>0</v>
      </c>
    </row>
    <row r="180" spans="16:17">
      <c r="P180" s="28">
        <f>IF(CACReader!K182="USMC",1,0)</f>
        <v>0</v>
      </c>
      <c r="Q180" s="28">
        <f ca="1">IF('Expiring CAC'!A184="",0,IF('Expiring CAC'!A184&lt;5,1,0))</f>
        <v>0</v>
      </c>
    </row>
    <row r="181" spans="16:17">
      <c r="P181" s="28">
        <f>IF(CACReader!K183="USMC",1,0)</f>
        <v>0</v>
      </c>
      <c r="Q181" s="28">
        <f ca="1">IF('Expiring CAC'!A185="",0,IF('Expiring CAC'!A185&lt;5,1,0))</f>
        <v>0</v>
      </c>
    </row>
    <row r="182" spans="16:17">
      <c r="P182" s="28">
        <f>IF(CACReader!K184="USMC",1,0)</f>
        <v>0</v>
      </c>
      <c r="Q182" s="28">
        <f ca="1">IF('Expiring CAC'!A186="",0,IF('Expiring CAC'!A186&lt;5,1,0))</f>
        <v>0</v>
      </c>
    </row>
    <row r="183" spans="16:17">
      <c r="P183" s="28">
        <f>IF(CACReader!K185="USMC",1,0)</f>
        <v>0</v>
      </c>
      <c r="Q183" s="28">
        <f ca="1">IF('Expiring CAC'!A187="",0,IF('Expiring CAC'!A187&lt;5,1,0))</f>
        <v>0</v>
      </c>
    </row>
    <row r="184" spans="16:17">
      <c r="P184" s="28">
        <f>IF(CACReader!K186="USMC",1,0)</f>
        <v>0</v>
      </c>
      <c r="Q184" s="28">
        <f ca="1">IF('Expiring CAC'!A188="",0,IF('Expiring CAC'!A188&lt;5,1,0))</f>
        <v>0</v>
      </c>
    </row>
    <row r="185" spans="16:17">
      <c r="P185" s="28">
        <f>IF(CACReader!K187="USMC",1,0)</f>
        <v>0</v>
      </c>
      <c r="Q185" s="28">
        <f ca="1">IF('Expiring CAC'!A189="",0,IF('Expiring CAC'!A189&lt;5,1,0))</f>
        <v>0</v>
      </c>
    </row>
    <row r="186" spans="16:17">
      <c r="P186" s="28">
        <f>IF(CACReader!K188="USMC",1,0)</f>
        <v>0</v>
      </c>
      <c r="Q186" s="28">
        <f ca="1">IF('Expiring CAC'!A190="",0,IF('Expiring CAC'!A190&lt;5,1,0))</f>
        <v>0</v>
      </c>
    </row>
    <row r="187" spans="16:17">
      <c r="P187" s="28">
        <f>IF(CACReader!K189="USMC",1,0)</f>
        <v>0</v>
      </c>
      <c r="Q187" s="28">
        <f ca="1">IF('Expiring CAC'!A191="",0,IF('Expiring CAC'!A191&lt;5,1,0))</f>
        <v>0</v>
      </c>
    </row>
    <row r="188" spans="16:17">
      <c r="P188" s="28">
        <f>IF(CACReader!K190="USMC",1,0)</f>
        <v>0</v>
      </c>
      <c r="Q188" s="28">
        <f ca="1">IF('Expiring CAC'!A192="",0,IF('Expiring CAC'!A192&lt;5,1,0))</f>
        <v>0</v>
      </c>
    </row>
    <row r="189" spans="16:17">
      <c r="P189" s="28">
        <f>IF(CACReader!K191="USMC",1,0)</f>
        <v>0</v>
      </c>
      <c r="Q189" s="28">
        <f ca="1">IF('Expiring CAC'!A193="",0,IF('Expiring CAC'!A193&lt;5,1,0))</f>
        <v>0</v>
      </c>
    </row>
    <row r="190" spans="16:17">
      <c r="P190" s="28">
        <f>IF(CACReader!K192="USMC",1,0)</f>
        <v>0</v>
      </c>
      <c r="Q190" s="28">
        <f ca="1">IF('Expiring CAC'!A194="",0,IF('Expiring CAC'!A194&lt;5,1,0))</f>
        <v>0</v>
      </c>
    </row>
    <row r="191" spans="16:17">
      <c r="P191" s="28">
        <f>IF(CACReader!K193="USMC",1,0)</f>
        <v>0</v>
      </c>
      <c r="Q191" s="28">
        <f ca="1">IF('Expiring CAC'!A195="",0,IF('Expiring CAC'!A195&lt;5,1,0))</f>
        <v>0</v>
      </c>
    </row>
    <row r="192" spans="16:17">
      <c r="P192" s="28">
        <f>IF(CACReader!K194="USMC",1,0)</f>
        <v>0</v>
      </c>
      <c r="Q192" s="28">
        <f ca="1">IF('Expiring CAC'!A196="",0,IF('Expiring CAC'!A196&lt;5,1,0))</f>
        <v>0</v>
      </c>
    </row>
    <row r="193" spans="16:17">
      <c r="P193" s="28">
        <f>IF(CACReader!K195="USMC",1,0)</f>
        <v>0</v>
      </c>
      <c r="Q193" s="28">
        <f ca="1">IF('Expiring CAC'!A197="",0,IF('Expiring CAC'!A197&lt;5,1,0))</f>
        <v>0</v>
      </c>
    </row>
    <row r="194" spans="16:17">
      <c r="P194" s="28">
        <f>IF(CACReader!K196="USMC",1,0)</f>
        <v>0</v>
      </c>
      <c r="Q194" s="28">
        <f ca="1">IF('Expiring CAC'!A198="",0,IF('Expiring CAC'!A198&lt;5,1,0))</f>
        <v>0</v>
      </c>
    </row>
    <row r="195" spans="16:17">
      <c r="P195" s="28">
        <f>IF(CACReader!K197="USMC",1,0)</f>
        <v>0</v>
      </c>
      <c r="Q195" s="28">
        <f ca="1">IF('Expiring CAC'!A199="",0,IF('Expiring CAC'!A199&lt;5,1,0))</f>
        <v>0</v>
      </c>
    </row>
    <row r="196" spans="16:17">
      <c r="P196" s="28">
        <f>IF(CACReader!K198="USMC",1,0)</f>
        <v>0</v>
      </c>
      <c r="Q196" s="28">
        <f ca="1">IF('Expiring CAC'!A200="",0,IF('Expiring CAC'!A200&lt;5,1,0))</f>
        <v>0</v>
      </c>
    </row>
    <row r="197" spans="16:17">
      <c r="P197" s="28">
        <f>IF(CACReader!K199="USMC",1,0)</f>
        <v>0</v>
      </c>
      <c r="Q197" s="28">
        <f ca="1">IF('Expiring CAC'!A201="",0,IF('Expiring CAC'!A201&lt;5,1,0))</f>
        <v>0</v>
      </c>
    </row>
    <row r="198" spans="16:17">
      <c r="P198" s="28">
        <f>IF(CACReader!K200="USMC",1,0)</f>
        <v>0</v>
      </c>
      <c r="Q198" s="28">
        <f ca="1">IF('Expiring CAC'!A202="",0,IF('Expiring CAC'!A202&lt;5,1,0))</f>
        <v>0</v>
      </c>
    </row>
    <row r="199" spans="16:17">
      <c r="P199" s="28">
        <f>IF(CACReader!K201="USMC",1,0)</f>
        <v>0</v>
      </c>
      <c r="Q199" s="28">
        <f ca="1">IF('Expiring CAC'!A203="",0,IF('Expiring CAC'!A203&lt;5,1,0))</f>
        <v>0</v>
      </c>
    </row>
    <row r="200" spans="16:17">
      <c r="P200" s="28">
        <f>IF(CACReader!K202="USMC",1,0)</f>
        <v>0</v>
      </c>
      <c r="Q200" s="28">
        <f ca="1">IF('Expiring CAC'!A204="",0,IF('Expiring CAC'!A204&lt;5,1,0))</f>
        <v>0</v>
      </c>
    </row>
    <row r="201" spans="16:17">
      <c r="P201" s="28">
        <f>IF(CACReader!K203="USMC",1,0)</f>
        <v>0</v>
      </c>
      <c r="Q201" s="28">
        <f ca="1">IF('Expiring CAC'!A205="",0,IF('Expiring CAC'!A205&lt;5,1,0))</f>
        <v>0</v>
      </c>
    </row>
    <row r="202" spans="16:17">
      <c r="P202" s="28">
        <f>IF(CACReader!K204="USMC",1,0)</f>
        <v>0</v>
      </c>
      <c r="Q202" s="28">
        <f ca="1">IF('Expiring CAC'!A206="",0,IF('Expiring CAC'!A206&lt;5,1,0))</f>
        <v>0</v>
      </c>
    </row>
    <row r="203" spans="16:17">
      <c r="P203" s="28">
        <f>IF(CACReader!K205="USMC",1,0)</f>
        <v>0</v>
      </c>
      <c r="Q203" s="28">
        <f ca="1">IF('Expiring CAC'!A207="",0,IF('Expiring CAC'!A207&lt;5,1,0))</f>
        <v>0</v>
      </c>
    </row>
    <row r="204" spans="16:17">
      <c r="P204" s="28">
        <f>IF(CACReader!K206="USMC",1,0)</f>
        <v>0</v>
      </c>
      <c r="Q204" s="28">
        <f ca="1">IF('Expiring CAC'!A208="",0,IF('Expiring CAC'!A208&lt;5,1,0))</f>
        <v>0</v>
      </c>
    </row>
    <row r="205" spans="16:17">
      <c r="P205" s="28">
        <f>IF(CACReader!K207="USMC",1,0)</f>
        <v>0</v>
      </c>
      <c r="Q205" s="28">
        <f ca="1">IF('Expiring CAC'!A209="",0,IF('Expiring CAC'!A209&lt;5,1,0))</f>
        <v>0</v>
      </c>
    </row>
    <row r="206" spans="16:17">
      <c r="P206" s="28">
        <f>IF(CACReader!K208="USMC",1,0)</f>
        <v>0</v>
      </c>
      <c r="Q206" s="28">
        <f ca="1">IF('Expiring CAC'!A210="",0,IF('Expiring CAC'!A210&lt;5,1,0))</f>
        <v>0</v>
      </c>
    </row>
    <row r="207" spans="16:17">
      <c r="P207" s="28">
        <f>IF(CACReader!K209="USMC",1,0)</f>
        <v>0</v>
      </c>
      <c r="Q207" s="28">
        <f ca="1">IF('Expiring CAC'!A211="",0,IF('Expiring CAC'!A211&lt;5,1,0))</f>
        <v>0</v>
      </c>
    </row>
    <row r="208" spans="16:17">
      <c r="P208" s="28">
        <f>IF(CACReader!K210="USMC",1,0)</f>
        <v>0</v>
      </c>
      <c r="Q208" s="28">
        <f ca="1">IF('Expiring CAC'!A212="",0,IF('Expiring CAC'!A212&lt;5,1,0))</f>
        <v>0</v>
      </c>
    </row>
    <row r="209" spans="16:17">
      <c r="P209" s="28">
        <f>IF(CACReader!K211="USMC",1,0)</f>
        <v>0</v>
      </c>
      <c r="Q209" s="28">
        <f ca="1">IF('Expiring CAC'!A213="",0,IF('Expiring CAC'!A213&lt;5,1,0))</f>
        <v>0</v>
      </c>
    </row>
    <row r="210" spans="16:17">
      <c r="P210" s="28">
        <f>IF(CACReader!K212="USMC",1,0)</f>
        <v>0</v>
      </c>
      <c r="Q210" s="28">
        <f ca="1">IF('Expiring CAC'!A214="",0,IF('Expiring CAC'!A214&lt;5,1,0))</f>
        <v>0</v>
      </c>
    </row>
    <row r="211" spans="16:17">
      <c r="P211" s="28">
        <f>IF(CACReader!K213="USMC",1,0)</f>
        <v>0</v>
      </c>
      <c r="Q211" s="28">
        <f ca="1">IF('Expiring CAC'!A215="",0,IF('Expiring CAC'!A215&lt;5,1,0))</f>
        <v>0</v>
      </c>
    </row>
    <row r="212" spans="16:17">
      <c r="P212" s="28">
        <f>IF(CACReader!K214="USMC",1,0)</f>
        <v>0</v>
      </c>
      <c r="Q212" s="28">
        <f ca="1">IF('Expiring CAC'!A216="",0,IF('Expiring CAC'!A216&lt;5,1,0))</f>
        <v>0</v>
      </c>
    </row>
    <row r="213" spans="16:17">
      <c r="P213" s="28">
        <f>IF(CACReader!K215="USMC",1,0)</f>
        <v>0</v>
      </c>
      <c r="Q213" s="28">
        <f ca="1">IF('Expiring CAC'!A217="",0,IF('Expiring CAC'!A217&lt;5,1,0))</f>
        <v>0</v>
      </c>
    </row>
    <row r="214" spans="16:17">
      <c r="P214" s="28">
        <f>IF(CACReader!K216="USMC",1,0)</f>
        <v>0</v>
      </c>
      <c r="Q214" s="28">
        <f ca="1">IF('Expiring CAC'!A218="",0,IF('Expiring CAC'!A218&lt;5,1,0))</f>
        <v>0</v>
      </c>
    </row>
    <row r="215" spans="16:17">
      <c r="P215" s="28">
        <f>IF(CACReader!K217="USMC",1,0)</f>
        <v>0</v>
      </c>
      <c r="Q215" s="28">
        <f ca="1">IF('Expiring CAC'!A219="",0,IF('Expiring CAC'!A219&lt;5,1,0))</f>
        <v>0</v>
      </c>
    </row>
    <row r="216" spans="16:17">
      <c r="P216" s="28">
        <f>IF(CACReader!K218="USMC",1,0)</f>
        <v>0</v>
      </c>
      <c r="Q216" s="28">
        <f ca="1">IF('Expiring CAC'!A220="",0,IF('Expiring CAC'!A220&lt;5,1,0))</f>
        <v>0</v>
      </c>
    </row>
    <row r="217" spans="16:17">
      <c r="P217" s="28">
        <f>IF(CACReader!K219="USMC",1,0)</f>
        <v>0</v>
      </c>
      <c r="Q217" s="28">
        <f ca="1">IF('Expiring CAC'!A221="",0,IF('Expiring CAC'!A221&lt;5,1,0))</f>
        <v>0</v>
      </c>
    </row>
    <row r="218" spans="16:17">
      <c r="P218" s="28">
        <f>IF(CACReader!K220="USMC",1,0)</f>
        <v>0</v>
      </c>
      <c r="Q218" s="28">
        <f ca="1">IF('Expiring CAC'!A222="",0,IF('Expiring CAC'!A222&lt;5,1,0))</f>
        <v>0</v>
      </c>
    </row>
    <row r="219" spans="16:17">
      <c r="P219" s="28">
        <f>IF(CACReader!K221="USMC",1,0)</f>
        <v>0</v>
      </c>
      <c r="Q219" s="28">
        <f ca="1">IF('Expiring CAC'!A223="",0,IF('Expiring CAC'!A223&lt;5,1,0))</f>
        <v>0</v>
      </c>
    </row>
    <row r="220" spans="16:17">
      <c r="P220" s="28">
        <f>IF(CACReader!K222="USMC",1,0)</f>
        <v>0</v>
      </c>
      <c r="Q220" s="28">
        <f ca="1">IF('Expiring CAC'!A224="",0,IF('Expiring CAC'!A224&lt;5,1,0))</f>
        <v>0</v>
      </c>
    </row>
    <row r="221" spans="16:17">
      <c r="P221" s="28">
        <f>IF(CACReader!K223="USMC",1,0)</f>
        <v>0</v>
      </c>
      <c r="Q221" s="28">
        <f ca="1">IF('Expiring CAC'!A225="",0,IF('Expiring CAC'!A225&lt;5,1,0))</f>
        <v>0</v>
      </c>
    </row>
    <row r="222" spans="16:17">
      <c r="P222" s="28">
        <f>IF(CACReader!K224="USMC",1,0)</f>
        <v>0</v>
      </c>
      <c r="Q222" s="28">
        <f ca="1">IF('Expiring CAC'!A226="",0,IF('Expiring CAC'!A226&lt;5,1,0))</f>
        <v>0</v>
      </c>
    </row>
    <row r="223" spans="16:17">
      <c r="P223" s="28">
        <f>IF(CACReader!K225="USMC",1,0)</f>
        <v>0</v>
      </c>
      <c r="Q223" s="28">
        <f ca="1">IF('Expiring CAC'!A227="",0,IF('Expiring CAC'!A227&lt;5,1,0))</f>
        <v>0</v>
      </c>
    </row>
    <row r="224" spans="16:17">
      <c r="P224" s="28">
        <f>IF(CACReader!K226="USMC",1,0)</f>
        <v>0</v>
      </c>
      <c r="Q224" s="28">
        <f ca="1">IF('Expiring CAC'!A228="",0,IF('Expiring CAC'!A228&lt;5,1,0))</f>
        <v>0</v>
      </c>
    </row>
    <row r="225" spans="16:17">
      <c r="P225" s="28">
        <f>IF(CACReader!K227="USMC",1,0)</f>
        <v>0</v>
      </c>
      <c r="Q225" s="28">
        <f ca="1">IF('Expiring CAC'!A229="",0,IF('Expiring CAC'!A229&lt;5,1,0))</f>
        <v>0</v>
      </c>
    </row>
    <row r="226" spans="16:17">
      <c r="P226" s="28">
        <f>IF(CACReader!K228="USMC",1,0)</f>
        <v>0</v>
      </c>
      <c r="Q226" s="28">
        <f ca="1">IF('Expiring CAC'!A230="",0,IF('Expiring CAC'!A230&lt;5,1,0))</f>
        <v>0</v>
      </c>
    </row>
    <row r="227" spans="16:17">
      <c r="P227" s="28">
        <f>IF(CACReader!K229="USMC",1,0)</f>
        <v>0</v>
      </c>
      <c r="Q227" s="28">
        <f ca="1">IF('Expiring CAC'!A231="",0,IF('Expiring CAC'!A231&lt;5,1,0))</f>
        <v>0</v>
      </c>
    </row>
    <row r="228" spans="16:17">
      <c r="P228" s="28">
        <f>IF(CACReader!K230="USMC",1,0)</f>
        <v>0</v>
      </c>
      <c r="Q228" s="28">
        <f ca="1">IF('Expiring CAC'!A232="",0,IF('Expiring CAC'!A232&lt;5,1,0))</f>
        <v>0</v>
      </c>
    </row>
    <row r="229" spans="16:17">
      <c r="P229" s="28">
        <f>IF(CACReader!K231="USMC",1,0)</f>
        <v>0</v>
      </c>
      <c r="Q229" s="28">
        <f ca="1">IF('Expiring CAC'!A233="",0,IF('Expiring CAC'!A233&lt;5,1,0))</f>
        <v>0</v>
      </c>
    </row>
    <row r="230" spans="16:17">
      <c r="P230" s="28">
        <f>IF(CACReader!K232="USMC",1,0)</f>
        <v>0</v>
      </c>
      <c r="Q230" s="28">
        <f ca="1">IF('Expiring CAC'!A234="",0,IF('Expiring CAC'!A234&lt;5,1,0))</f>
        <v>0</v>
      </c>
    </row>
    <row r="231" spans="16:17">
      <c r="P231" s="28">
        <f>IF(CACReader!K233="USMC",1,0)</f>
        <v>0</v>
      </c>
      <c r="Q231" s="28">
        <f ca="1">IF('Expiring CAC'!A235="",0,IF('Expiring CAC'!A235&lt;5,1,0))</f>
        <v>0</v>
      </c>
    </row>
    <row r="232" spans="16:17">
      <c r="P232" s="28">
        <f>IF(CACReader!K234="USMC",1,0)</f>
        <v>0</v>
      </c>
      <c r="Q232" s="28">
        <f ca="1">IF('Expiring CAC'!A236="",0,IF('Expiring CAC'!A236&lt;5,1,0))</f>
        <v>0</v>
      </c>
    </row>
    <row r="233" spans="16:17">
      <c r="P233" s="28">
        <f>IF(CACReader!K235="USMC",1,0)</f>
        <v>0</v>
      </c>
      <c r="Q233" s="28">
        <f ca="1">IF('Expiring CAC'!A237="",0,IF('Expiring CAC'!A237&lt;5,1,0))</f>
        <v>0</v>
      </c>
    </row>
    <row r="234" spans="16:17">
      <c r="P234" s="28">
        <f>IF(CACReader!K236="USMC",1,0)</f>
        <v>0</v>
      </c>
      <c r="Q234" s="28">
        <f ca="1">IF('Expiring CAC'!A238="",0,IF('Expiring CAC'!A238&lt;5,1,0))</f>
        <v>0</v>
      </c>
    </row>
    <row r="235" spans="16:17">
      <c r="P235" s="28">
        <f>IF(CACReader!K237="USMC",1,0)</f>
        <v>0</v>
      </c>
      <c r="Q235" s="28">
        <f ca="1">IF('Expiring CAC'!A239="",0,IF('Expiring CAC'!A239&lt;5,1,0))</f>
        <v>0</v>
      </c>
    </row>
    <row r="236" spans="16:17">
      <c r="P236" s="28">
        <f>IF(CACReader!K238="USMC",1,0)</f>
        <v>0</v>
      </c>
      <c r="Q236" s="28">
        <f ca="1">IF('Expiring CAC'!A240="",0,IF('Expiring CAC'!A240&lt;5,1,0))</f>
        <v>0</v>
      </c>
    </row>
    <row r="237" spans="16:17">
      <c r="P237" s="28">
        <f>IF(CACReader!K239="USMC",1,0)</f>
        <v>0</v>
      </c>
      <c r="Q237" s="28">
        <f ca="1">IF('Expiring CAC'!A241="",0,IF('Expiring CAC'!A241&lt;5,1,0))</f>
        <v>0</v>
      </c>
    </row>
    <row r="238" spans="16:17">
      <c r="P238" s="28">
        <f>IF(CACReader!K240="USMC",1,0)</f>
        <v>0</v>
      </c>
      <c r="Q238" s="28">
        <f ca="1">IF('Expiring CAC'!A242="",0,IF('Expiring CAC'!A242&lt;5,1,0))</f>
        <v>0</v>
      </c>
    </row>
    <row r="239" spans="16:17">
      <c r="P239" s="28">
        <f>IF(CACReader!K241="USMC",1,0)</f>
        <v>0</v>
      </c>
      <c r="Q239" s="28">
        <f ca="1">IF('Expiring CAC'!A243="",0,IF('Expiring CAC'!A243&lt;5,1,0))</f>
        <v>0</v>
      </c>
    </row>
    <row r="240" spans="16:17">
      <c r="P240" s="28">
        <f>IF(CACReader!K242="USMC",1,0)</f>
        <v>0</v>
      </c>
      <c r="Q240" s="28">
        <f ca="1">IF('Expiring CAC'!A244="",0,IF('Expiring CAC'!A244&lt;5,1,0))</f>
        <v>0</v>
      </c>
    </row>
    <row r="241" spans="16:17">
      <c r="P241" s="28">
        <f>IF(CACReader!K243="USMC",1,0)</f>
        <v>0</v>
      </c>
      <c r="Q241" s="28">
        <f ca="1">IF('Expiring CAC'!A245="",0,IF('Expiring CAC'!A245&lt;5,1,0))</f>
        <v>0</v>
      </c>
    </row>
    <row r="242" spans="16:17">
      <c r="P242" s="28">
        <f>IF(CACReader!K244="USMC",1,0)</f>
        <v>0</v>
      </c>
      <c r="Q242" s="28">
        <f ca="1">IF('Expiring CAC'!A246="",0,IF('Expiring CAC'!A246&lt;5,1,0))</f>
        <v>0</v>
      </c>
    </row>
    <row r="243" spans="16:17">
      <c r="P243" s="28">
        <f>IF(CACReader!K245="USMC",1,0)</f>
        <v>0</v>
      </c>
      <c r="Q243" s="28">
        <f ca="1">IF('Expiring CAC'!A247="",0,IF('Expiring CAC'!A247&lt;5,1,0))</f>
        <v>0</v>
      </c>
    </row>
    <row r="244" spans="16:17">
      <c r="P244" s="28">
        <f>IF(CACReader!K246="USMC",1,0)</f>
        <v>0</v>
      </c>
      <c r="Q244" s="28">
        <f ca="1">IF('Expiring CAC'!A248="",0,IF('Expiring CAC'!A248&lt;5,1,0))</f>
        <v>0</v>
      </c>
    </row>
    <row r="245" spans="16:17">
      <c r="P245" s="28">
        <f>IF(CACReader!K247="USMC",1,0)</f>
        <v>0</v>
      </c>
      <c r="Q245" s="28">
        <f ca="1">IF('Expiring CAC'!A249="",0,IF('Expiring CAC'!A249&lt;5,1,0))</f>
        <v>0</v>
      </c>
    </row>
    <row r="246" spans="16:17">
      <c r="P246" s="28">
        <f>IF(CACReader!K248="USMC",1,0)</f>
        <v>0</v>
      </c>
      <c r="Q246" s="28">
        <f ca="1">IF('Expiring CAC'!A250="",0,IF('Expiring CAC'!A250&lt;5,1,0))</f>
        <v>0</v>
      </c>
    </row>
    <row r="247" spans="16:17">
      <c r="P247" s="28">
        <f>IF(CACReader!K249="USMC",1,0)</f>
        <v>0</v>
      </c>
      <c r="Q247" s="28">
        <f ca="1">IF('Expiring CAC'!A251="",0,IF('Expiring CAC'!A251&lt;5,1,0))</f>
        <v>0</v>
      </c>
    </row>
    <row r="248" spans="16:17">
      <c r="P248" s="28">
        <f>IF(CACReader!K250="USMC",1,0)</f>
        <v>0</v>
      </c>
      <c r="Q248" s="28">
        <f ca="1">IF('Expiring CAC'!A252="",0,IF('Expiring CAC'!A252&lt;5,1,0))</f>
        <v>0</v>
      </c>
    </row>
    <row r="249" spans="16:17">
      <c r="P249" s="28">
        <f>IF(CACReader!K251="USMC",1,0)</f>
        <v>0</v>
      </c>
      <c r="Q249" s="28">
        <f ca="1">IF('Expiring CAC'!A253="",0,IF('Expiring CAC'!A253&lt;5,1,0))</f>
        <v>0</v>
      </c>
    </row>
    <row r="250" spans="16:17">
      <c r="P250" s="28">
        <f>IF(CACReader!K252="USMC",1,0)</f>
        <v>0</v>
      </c>
      <c r="Q250" s="28">
        <f>IF('Expiring CAC'!A254="",0,IF('Expiring CAC'!A254&lt;5,1,0))</f>
        <v>0</v>
      </c>
    </row>
    <row r="251" spans="16:17">
      <c r="P251" s="28">
        <f>IF(CACReader!K253="USMC",1,0)</f>
        <v>0</v>
      </c>
      <c r="Q251" s="28">
        <f>IF('Expiring CAC'!A255="",0,IF('Expiring CAC'!A255&lt;5,1,0))</f>
        <v>0</v>
      </c>
    </row>
    <row r="252" spans="16:17">
      <c r="P252" s="28">
        <f>IF(CACReader!K254="USMC",1,0)</f>
        <v>0</v>
      </c>
      <c r="Q252" s="28">
        <f>IF('Expiring CAC'!A256="",0,IF('Expiring CAC'!A256&lt;5,1,0))</f>
        <v>0</v>
      </c>
    </row>
    <row r="253" spans="16:17">
      <c r="P253" s="28">
        <f>IF(CACReader!K255="USMC",1,0)</f>
        <v>0</v>
      </c>
      <c r="Q253" s="28">
        <f>IF('Expiring CAC'!A257="",0,IF('Expiring CAC'!A257&lt;5,1,0))</f>
        <v>0</v>
      </c>
    </row>
    <row r="254" spans="16:17">
      <c r="P254" s="28">
        <f>IF(CACReader!K256="USMC",1,0)</f>
        <v>0</v>
      </c>
      <c r="Q254" s="28">
        <f>IF('Expiring CAC'!A258="",0,IF('Expiring CAC'!A258&lt;5,1,0))</f>
        <v>0</v>
      </c>
    </row>
    <row r="255" spans="16:17">
      <c r="P255" s="28">
        <f>IF(CACReader!K257="USMC",1,0)</f>
        <v>0</v>
      </c>
      <c r="Q255" s="28">
        <f>IF('Expiring CAC'!A259="",0,IF('Expiring CAC'!A259&lt;5,1,0))</f>
        <v>0</v>
      </c>
    </row>
    <row r="256" spans="16:17">
      <c r="P256" s="28">
        <f>IF(CACReader!K258="USMC",1,0)</f>
        <v>0</v>
      </c>
      <c r="Q256" s="28">
        <f>IF('Expiring CAC'!A260="",0,IF('Expiring CAC'!A260&lt;5,1,0))</f>
        <v>0</v>
      </c>
    </row>
    <row r="257" spans="16:17">
      <c r="P257" s="28">
        <f>IF(CACReader!K259="USMC",1,0)</f>
        <v>0</v>
      </c>
      <c r="Q257" s="28">
        <f>IF('Expiring CAC'!A261="",0,IF('Expiring CAC'!A261&lt;5,1,0))</f>
        <v>0</v>
      </c>
    </row>
    <row r="258" spans="16:17">
      <c r="P258" s="28">
        <f>IF(CACReader!K260="USMC",1,0)</f>
        <v>0</v>
      </c>
      <c r="Q258" s="28">
        <f>IF('Expiring CAC'!A262="",0,IF('Expiring CAC'!A262&lt;5,1,0))</f>
        <v>0</v>
      </c>
    </row>
    <row r="259" spans="16:17">
      <c r="P259" s="28">
        <f>IF(CACReader!K261="USMC",1,0)</f>
        <v>0</v>
      </c>
      <c r="Q259" s="28">
        <f>IF('Expiring CAC'!A263="",0,IF('Expiring CAC'!A263&lt;5,1,0))</f>
        <v>0</v>
      </c>
    </row>
    <row r="260" spans="16:17">
      <c r="P260" s="28">
        <f>IF(CACReader!K262="USMC",1,0)</f>
        <v>0</v>
      </c>
      <c r="Q260" s="28">
        <f>IF('Expiring CAC'!A264="",0,IF('Expiring CAC'!A264&lt;5,1,0))</f>
        <v>0</v>
      </c>
    </row>
    <row r="261" spans="16:17">
      <c r="P261" s="28">
        <f>IF(CACReader!K263="USMC",1,0)</f>
        <v>0</v>
      </c>
      <c r="Q261" s="28">
        <f>IF('Expiring CAC'!A265="",0,IF('Expiring CAC'!A265&lt;5,1,0))</f>
        <v>0</v>
      </c>
    </row>
    <row r="262" spans="16:17">
      <c r="P262" s="28">
        <f>IF(CACReader!K264="USMC",1,0)</f>
        <v>0</v>
      </c>
      <c r="Q262" s="28">
        <f>IF('Expiring CAC'!A266="",0,IF('Expiring CAC'!A266&lt;5,1,0))</f>
        <v>0</v>
      </c>
    </row>
    <row r="263" spans="16:17">
      <c r="P263" s="28">
        <f>IF(CACReader!K265="USMC",1,0)</f>
        <v>0</v>
      </c>
      <c r="Q263" s="28">
        <f>IF('Expiring CAC'!A267="",0,IF('Expiring CAC'!A267&lt;5,1,0))</f>
        <v>0</v>
      </c>
    </row>
    <row r="264" spans="16:17">
      <c r="P264" s="28">
        <f>IF(CACReader!K266="USMC",1,0)</f>
        <v>0</v>
      </c>
      <c r="Q264" s="28">
        <f>IF('Expiring CAC'!A268="",0,IF('Expiring CAC'!A268&lt;5,1,0))</f>
        <v>0</v>
      </c>
    </row>
    <row r="265" spans="16:17">
      <c r="P265" s="28">
        <f>IF(CACReader!K267="USMC",1,0)</f>
        <v>0</v>
      </c>
      <c r="Q265" s="28">
        <f>IF('Expiring CAC'!A269="",0,IF('Expiring CAC'!A269&lt;5,1,0))</f>
        <v>0</v>
      </c>
    </row>
    <row r="266" spans="16:17">
      <c r="P266" s="28">
        <f>IF(CACReader!K268="USMC",1,0)</f>
        <v>0</v>
      </c>
      <c r="Q266" s="28">
        <f>IF('Expiring CAC'!A270="",0,IF('Expiring CAC'!A270&lt;5,1,0))</f>
        <v>0</v>
      </c>
    </row>
    <row r="267" spans="16:17">
      <c r="P267" s="28">
        <f>IF(CACReader!K269="USMC",1,0)</f>
        <v>0</v>
      </c>
      <c r="Q267" s="28">
        <f>IF('Expiring CAC'!A271="",0,IF('Expiring CAC'!A271&lt;5,1,0))</f>
        <v>0</v>
      </c>
    </row>
    <row r="268" spans="16:17">
      <c r="P268" s="28">
        <f>IF(CACReader!K270="USMC",1,0)</f>
        <v>0</v>
      </c>
      <c r="Q268" s="28">
        <f>IF('Expiring CAC'!A272="",0,IF('Expiring CAC'!A272&lt;5,1,0))</f>
        <v>0</v>
      </c>
    </row>
    <row r="269" spans="16:17">
      <c r="P269" s="28">
        <f>IF(CACReader!K271="USMC",1,0)</f>
        <v>0</v>
      </c>
      <c r="Q269" s="28">
        <f>IF('Expiring CAC'!A273="",0,IF('Expiring CAC'!A273&lt;5,1,0))</f>
        <v>0</v>
      </c>
    </row>
    <row r="270" spans="16:17">
      <c r="P270" s="28">
        <f>IF(CACReader!K272="USMC",1,0)</f>
        <v>0</v>
      </c>
      <c r="Q270" s="28">
        <f>IF('Expiring CAC'!A274="",0,IF('Expiring CAC'!A274&lt;5,1,0))</f>
        <v>0</v>
      </c>
    </row>
    <row r="271" spans="16:17">
      <c r="P271" s="28">
        <f>IF(CACReader!K273="USMC",1,0)</f>
        <v>0</v>
      </c>
      <c r="Q271" s="28">
        <f>IF('Expiring CAC'!A275="",0,IF('Expiring CAC'!A275&lt;5,1,0))</f>
        <v>0</v>
      </c>
    </row>
    <row r="272" spans="16:17">
      <c r="P272" s="28">
        <f>IF(CACReader!K274="USMC",1,0)</f>
        <v>0</v>
      </c>
      <c r="Q272" s="28">
        <f>IF('Expiring CAC'!A276="",0,IF('Expiring CAC'!A276&lt;5,1,0))</f>
        <v>0</v>
      </c>
    </row>
    <row r="273" spans="16:17">
      <c r="P273" s="28">
        <f>IF(CACReader!K275="USMC",1,0)</f>
        <v>0</v>
      </c>
      <c r="Q273" s="28">
        <f>IF('Expiring CAC'!A277="",0,IF('Expiring CAC'!A277&lt;5,1,0))</f>
        <v>0</v>
      </c>
    </row>
    <row r="274" spans="16:17">
      <c r="P274" s="28">
        <f>IF(CACReader!K276="USMC",1,0)</f>
        <v>0</v>
      </c>
      <c r="Q274" s="28">
        <f>IF('Expiring CAC'!A278="",0,IF('Expiring CAC'!A278&lt;5,1,0))</f>
        <v>0</v>
      </c>
    </row>
    <row r="275" spans="16:17">
      <c r="P275" s="28">
        <f>IF(CACReader!K277="USMC",1,0)</f>
        <v>0</v>
      </c>
      <c r="Q275" s="28">
        <f>IF('Expiring CAC'!A279="",0,IF('Expiring CAC'!A279&lt;5,1,0))</f>
        <v>0</v>
      </c>
    </row>
    <row r="276" spans="16:17">
      <c r="P276" s="28">
        <f>IF(CACReader!K278="USMC",1,0)</f>
        <v>0</v>
      </c>
      <c r="Q276" s="28">
        <f>IF('Expiring CAC'!A280="",0,IF('Expiring CAC'!A280&lt;5,1,0))</f>
        <v>0</v>
      </c>
    </row>
    <row r="277" spans="16:17">
      <c r="P277" s="28">
        <f>IF(CACReader!K279="USMC",1,0)</f>
        <v>0</v>
      </c>
      <c r="Q277" s="28">
        <f>IF('Expiring CAC'!A281="",0,IF('Expiring CAC'!A281&lt;5,1,0))</f>
        <v>0</v>
      </c>
    </row>
    <row r="278" spans="16:17">
      <c r="P278" s="28">
        <f>IF(CACReader!K280="USMC",1,0)</f>
        <v>0</v>
      </c>
      <c r="Q278" s="28">
        <f>IF('Expiring CAC'!A282="",0,IF('Expiring CAC'!A282&lt;5,1,0))</f>
        <v>0</v>
      </c>
    </row>
    <row r="279" spans="16:17">
      <c r="P279" s="28">
        <f>IF(CACReader!K281="USMC",1,0)</f>
        <v>0</v>
      </c>
      <c r="Q279" s="28">
        <f>IF('Expiring CAC'!A283="",0,IF('Expiring CAC'!A283&lt;5,1,0))</f>
        <v>0</v>
      </c>
    </row>
    <row r="280" spans="16:17">
      <c r="P280" s="28">
        <f>IF(CACReader!K282="USMC",1,0)</f>
        <v>0</v>
      </c>
      <c r="Q280" s="28">
        <f>IF('Expiring CAC'!A284="",0,IF('Expiring CAC'!A284&lt;5,1,0))</f>
        <v>0</v>
      </c>
    </row>
    <row r="281" spans="16:17">
      <c r="P281" s="28">
        <f>IF(CACReader!K283="USMC",1,0)</f>
        <v>0</v>
      </c>
      <c r="Q281" s="28">
        <f>IF('Expiring CAC'!A285="",0,IF('Expiring CAC'!A285&lt;5,1,0))</f>
        <v>0</v>
      </c>
    </row>
    <row r="282" spans="16:17">
      <c r="P282" s="28">
        <f>IF(CACReader!K284="USMC",1,0)</f>
        <v>0</v>
      </c>
      <c r="Q282" s="28">
        <f>IF('Expiring CAC'!A286="",0,IF('Expiring CAC'!A286&lt;5,1,0))</f>
        <v>0</v>
      </c>
    </row>
    <row r="283" spans="16:17">
      <c r="P283" s="28">
        <f>IF(CACReader!K285="USMC",1,0)</f>
        <v>0</v>
      </c>
      <c r="Q283" s="28">
        <f>IF('Expiring CAC'!A287="",0,IF('Expiring CAC'!A287&lt;5,1,0))</f>
        <v>0</v>
      </c>
    </row>
    <row r="284" spans="16:17">
      <c r="P284" s="28">
        <f>IF(CACReader!K286="USMC",1,0)</f>
        <v>0</v>
      </c>
      <c r="Q284" s="28">
        <f>IF('Expiring CAC'!A288="",0,IF('Expiring CAC'!A288&lt;5,1,0))</f>
        <v>0</v>
      </c>
    </row>
    <row r="285" spans="16:17">
      <c r="P285" s="28">
        <f>IF(CACReader!K287="USMC",1,0)</f>
        <v>0</v>
      </c>
      <c r="Q285" s="28">
        <f>IF('Expiring CAC'!A289="",0,IF('Expiring CAC'!A289&lt;5,1,0))</f>
        <v>0</v>
      </c>
    </row>
    <row r="286" spans="16:17">
      <c r="P286" s="28">
        <f>IF(CACReader!K288="USMC",1,0)</f>
        <v>0</v>
      </c>
      <c r="Q286" s="28">
        <f>IF('Expiring CAC'!A290="",0,IF('Expiring CAC'!A290&lt;5,1,0))</f>
        <v>0</v>
      </c>
    </row>
    <row r="287" spans="16:17">
      <c r="P287" s="28">
        <f>IF(CACReader!K289="USMC",1,0)</f>
        <v>0</v>
      </c>
      <c r="Q287" s="28">
        <f>IF('Expiring CAC'!A291="",0,IF('Expiring CAC'!A291&lt;5,1,0))</f>
        <v>0</v>
      </c>
    </row>
    <row r="288" spans="16:17">
      <c r="P288" s="28">
        <f>IF(CACReader!K290="USMC",1,0)</f>
        <v>0</v>
      </c>
      <c r="Q288" s="28">
        <f>IF('Expiring CAC'!A292="",0,IF('Expiring CAC'!A292&lt;5,1,0))</f>
        <v>0</v>
      </c>
    </row>
    <row r="289" spans="16:17">
      <c r="P289" s="28">
        <f>IF(CACReader!K291="USMC",1,0)</f>
        <v>0</v>
      </c>
      <c r="Q289" s="28">
        <f>IF('Expiring CAC'!A293="",0,IF('Expiring CAC'!A293&lt;5,1,0))</f>
        <v>0</v>
      </c>
    </row>
    <row r="290" spans="16:17">
      <c r="P290" s="28">
        <f>IF(CACReader!K292="USMC",1,0)</f>
        <v>0</v>
      </c>
      <c r="Q290" s="28">
        <f>IF('Expiring CAC'!A294="",0,IF('Expiring CAC'!A294&lt;5,1,0))</f>
        <v>0</v>
      </c>
    </row>
    <row r="291" spans="16:17">
      <c r="P291" s="28">
        <f>IF(CACReader!K293="USMC",1,0)</f>
        <v>0</v>
      </c>
      <c r="Q291" s="28">
        <f>IF('Expiring CAC'!A295="",0,IF('Expiring CAC'!A295&lt;5,1,0))</f>
        <v>0</v>
      </c>
    </row>
    <row r="292" spans="16:17">
      <c r="P292" s="28">
        <f>IF(CACReader!K294="USMC",1,0)</f>
        <v>0</v>
      </c>
      <c r="Q292" s="28">
        <f>IF('Expiring CAC'!A296="",0,IF('Expiring CAC'!A296&lt;5,1,0))</f>
        <v>0</v>
      </c>
    </row>
    <row r="293" spans="16:17">
      <c r="P293" s="28">
        <f>IF(CACReader!K295="USMC",1,0)</f>
        <v>0</v>
      </c>
      <c r="Q293" s="28">
        <f>IF('Expiring CAC'!A297="",0,IF('Expiring CAC'!A297&lt;5,1,0))</f>
        <v>0</v>
      </c>
    </row>
    <row r="294" spans="16:17">
      <c r="P294" s="28">
        <f>IF(CACReader!K296="USMC",1,0)</f>
        <v>0</v>
      </c>
      <c r="Q294" s="28">
        <f>IF('Expiring CAC'!A298="",0,IF('Expiring CAC'!A298&lt;5,1,0))</f>
        <v>0</v>
      </c>
    </row>
    <row r="295" spans="16:17">
      <c r="P295" s="28">
        <f>IF(CACReader!K297="USMC",1,0)</f>
        <v>0</v>
      </c>
      <c r="Q295" s="28">
        <f>IF('Expiring CAC'!A299="",0,IF('Expiring CAC'!A299&lt;5,1,0))</f>
        <v>0</v>
      </c>
    </row>
    <row r="296" spans="16:17">
      <c r="P296" s="28">
        <f>IF(CACReader!K298="USMC",1,0)</f>
        <v>0</v>
      </c>
      <c r="Q296" s="28">
        <f>IF('Expiring CAC'!A300="",0,IF('Expiring CAC'!A300&lt;5,1,0))</f>
        <v>0</v>
      </c>
    </row>
    <row r="297" spans="16:17">
      <c r="P297" s="28">
        <f>IF(CACReader!K299="USMC",1,0)</f>
        <v>0</v>
      </c>
      <c r="Q297" s="28">
        <f>IF('Expiring CAC'!A301="",0,IF('Expiring CAC'!A301&lt;5,1,0))</f>
        <v>0</v>
      </c>
    </row>
    <row r="298" spans="16:17">
      <c r="P298" s="28">
        <f>IF(CACReader!K300="USMC",1,0)</f>
        <v>0</v>
      </c>
      <c r="Q298" s="28">
        <f>IF('Expiring CAC'!A302="",0,IF('Expiring CAC'!A302&lt;5,1,0))</f>
        <v>0</v>
      </c>
    </row>
    <row r="299" spans="16:17">
      <c r="P299" s="28">
        <f>IF(CACReader!K301="USMC",1,0)</f>
        <v>0</v>
      </c>
      <c r="Q299" s="28">
        <f>IF('Expiring CAC'!A303="",0,IF('Expiring CAC'!A303&lt;5,1,0))</f>
        <v>0</v>
      </c>
    </row>
    <row r="300" spans="16:17">
      <c r="P300" s="28">
        <f>IF(CACReader!K302="USMC",1,0)</f>
        <v>0</v>
      </c>
      <c r="Q300" s="28">
        <f>IF('Expiring CAC'!A304="",0,IF('Expiring CAC'!A304&lt;5,1,0))</f>
        <v>0</v>
      </c>
    </row>
    <row r="301" spans="16:17">
      <c r="P301" s="28">
        <f>IF(CACReader!K303="USMC",1,0)</f>
        <v>0</v>
      </c>
      <c r="Q301" s="28">
        <f>IF('Expiring CAC'!A305="",0,IF('Expiring CAC'!A305&lt;5,1,0))</f>
        <v>0</v>
      </c>
    </row>
    <row r="302" spans="16:17">
      <c r="P302" s="28">
        <f>IF(CACReader!K304="USMC",1,0)</f>
        <v>0</v>
      </c>
      <c r="Q302" s="28">
        <f>IF('Expiring CAC'!A306="",0,IF('Expiring CAC'!A306&lt;5,1,0))</f>
        <v>0</v>
      </c>
    </row>
    <row r="303" spans="16:17">
      <c r="P303" s="28">
        <f>IF(CACReader!K305="USMC",1,0)</f>
        <v>0</v>
      </c>
      <c r="Q303" s="28">
        <f>IF('Expiring CAC'!A307="",0,IF('Expiring CAC'!A307&lt;5,1,0))</f>
        <v>0</v>
      </c>
    </row>
    <row r="304" spans="16:17">
      <c r="P304" s="28">
        <f>IF(CACReader!K306="USMC",1,0)</f>
        <v>0</v>
      </c>
      <c r="Q304" s="28">
        <f>IF('Expiring CAC'!A308="",0,IF('Expiring CAC'!A308&lt;5,1,0))</f>
        <v>0</v>
      </c>
    </row>
    <row r="305" spans="16:17">
      <c r="P305" s="28">
        <f>IF(CACReader!K307="USMC",1,0)</f>
        <v>0</v>
      </c>
      <c r="Q305" s="28">
        <f>IF('Expiring CAC'!A309="",0,IF('Expiring CAC'!A309&lt;5,1,0))</f>
        <v>0</v>
      </c>
    </row>
    <row r="306" spans="16:17">
      <c r="P306" s="28">
        <f>IF(CACReader!K308="USMC",1,0)</f>
        <v>0</v>
      </c>
      <c r="Q306" s="28">
        <f>IF('Expiring CAC'!A310="",0,IF('Expiring CAC'!A310&lt;5,1,0))</f>
        <v>0</v>
      </c>
    </row>
    <row r="307" spans="16:17">
      <c r="P307" s="28">
        <f>IF(CACReader!K309="USMC",1,0)</f>
        <v>0</v>
      </c>
      <c r="Q307" s="28">
        <f>IF('Expiring CAC'!A311="",0,IF('Expiring CAC'!A311&lt;5,1,0))</f>
        <v>0</v>
      </c>
    </row>
    <row r="308" spans="16:17">
      <c r="P308" s="28">
        <f>IF(CACReader!K310="USMC",1,0)</f>
        <v>0</v>
      </c>
      <c r="Q308" s="28">
        <f>IF('Expiring CAC'!A312="",0,IF('Expiring CAC'!A312&lt;5,1,0))</f>
        <v>0</v>
      </c>
    </row>
    <row r="309" spans="16:17">
      <c r="P309" s="28">
        <f>IF(CACReader!K311="USMC",1,0)</f>
        <v>0</v>
      </c>
      <c r="Q309" s="28">
        <f>IF('Expiring CAC'!A313="",0,IF('Expiring CAC'!A313&lt;5,1,0))</f>
        <v>0</v>
      </c>
    </row>
    <row r="310" spans="16:17">
      <c r="P310" s="28">
        <f>IF(CACReader!K312="USMC",1,0)</f>
        <v>0</v>
      </c>
      <c r="Q310" s="28">
        <f>IF('Expiring CAC'!A314="",0,IF('Expiring CAC'!A314&lt;5,1,0))</f>
        <v>0</v>
      </c>
    </row>
    <row r="311" spans="16:17">
      <c r="P311" s="28">
        <f>IF(CACReader!K313="USMC",1,0)</f>
        <v>0</v>
      </c>
      <c r="Q311" s="28">
        <f>IF('Expiring CAC'!A315="",0,IF('Expiring CAC'!A315&lt;5,1,0))</f>
        <v>0</v>
      </c>
    </row>
    <row r="312" spans="16:17">
      <c r="P312" s="28">
        <f>IF(CACReader!K314="USMC",1,0)</f>
        <v>0</v>
      </c>
      <c r="Q312" s="28">
        <f>IF('Expiring CAC'!A316="",0,IF('Expiring CAC'!A316&lt;5,1,0))</f>
        <v>0</v>
      </c>
    </row>
    <row r="313" spans="16:17">
      <c r="P313" s="28">
        <f>IF(CACReader!K315="USMC",1,0)</f>
        <v>0</v>
      </c>
      <c r="Q313" s="28">
        <f>IF('Expiring CAC'!A317="",0,IF('Expiring CAC'!A317&lt;5,1,0))</f>
        <v>0</v>
      </c>
    </row>
    <row r="314" spans="16:17">
      <c r="P314" s="28">
        <f>IF(CACReader!K316="USMC",1,0)</f>
        <v>0</v>
      </c>
      <c r="Q314" s="28">
        <f>IF('Expiring CAC'!A318="",0,IF('Expiring CAC'!A318&lt;5,1,0))</f>
        <v>0</v>
      </c>
    </row>
    <row r="315" spans="16:17">
      <c r="P315" s="28">
        <f>IF(CACReader!K317="USMC",1,0)</f>
        <v>0</v>
      </c>
      <c r="Q315" s="28">
        <f>IF('Expiring CAC'!A319="",0,IF('Expiring CAC'!A319&lt;5,1,0))</f>
        <v>0</v>
      </c>
    </row>
    <row r="316" spans="16:17">
      <c r="P316" s="28">
        <f>IF(CACReader!K318="USMC",1,0)</f>
        <v>0</v>
      </c>
      <c r="Q316" s="28">
        <f>IF('Expiring CAC'!A320="",0,IF('Expiring CAC'!A320&lt;5,1,0))</f>
        <v>0</v>
      </c>
    </row>
    <row r="317" spans="16:17">
      <c r="P317" s="28">
        <f>IF(CACReader!K319="USMC",1,0)</f>
        <v>0</v>
      </c>
      <c r="Q317" s="28">
        <f>IF('Expiring CAC'!A321="",0,IF('Expiring CAC'!A321&lt;5,1,0))</f>
        <v>0</v>
      </c>
    </row>
    <row r="318" spans="16:17">
      <c r="P318" s="28">
        <f>IF(CACReader!K320="USMC",1,0)</f>
        <v>0</v>
      </c>
      <c r="Q318" s="28">
        <f>IF('Expiring CAC'!A322="",0,IF('Expiring CAC'!A322&lt;5,1,0))</f>
        <v>0</v>
      </c>
    </row>
    <row r="319" spans="16:17">
      <c r="P319" s="28">
        <f>IF(CACReader!K321="USMC",1,0)</f>
        <v>0</v>
      </c>
      <c r="Q319" s="28">
        <f>IF('Expiring CAC'!A323="",0,IF('Expiring CAC'!A323&lt;5,1,0))</f>
        <v>0</v>
      </c>
    </row>
    <row r="320" spans="16:17">
      <c r="P320" s="28">
        <f>IF(CACReader!K322="USMC",1,0)</f>
        <v>0</v>
      </c>
      <c r="Q320" s="28">
        <f>IF('Expiring CAC'!A324="",0,IF('Expiring CAC'!A324&lt;5,1,0))</f>
        <v>0</v>
      </c>
    </row>
    <row r="321" spans="16:17">
      <c r="P321" s="28">
        <f>IF(CACReader!K323="USMC",1,0)</f>
        <v>0</v>
      </c>
      <c r="Q321" s="28">
        <f>IF('Expiring CAC'!A325="",0,IF('Expiring CAC'!A325&lt;5,1,0))</f>
        <v>0</v>
      </c>
    </row>
    <row r="322" spans="16:17">
      <c r="P322" s="28">
        <f>IF(CACReader!K324="USMC",1,0)</f>
        <v>0</v>
      </c>
      <c r="Q322" s="28">
        <f>IF('Expiring CAC'!A326="",0,IF('Expiring CAC'!A326&lt;5,1,0))</f>
        <v>0</v>
      </c>
    </row>
    <row r="323" spans="16:17">
      <c r="P323" s="28">
        <f>IF(CACReader!K325="USMC",1,0)</f>
        <v>0</v>
      </c>
      <c r="Q323" s="28">
        <f>IF('Expiring CAC'!A327="",0,IF('Expiring CAC'!A327&lt;5,1,0))</f>
        <v>0</v>
      </c>
    </row>
    <row r="324" spans="16:17">
      <c r="P324" s="28">
        <f>IF(CACReader!K326="USMC",1,0)</f>
        <v>0</v>
      </c>
      <c r="Q324" s="28">
        <f>IF('Expiring CAC'!A328="",0,IF('Expiring CAC'!A328&lt;5,1,0))</f>
        <v>0</v>
      </c>
    </row>
    <row r="325" spans="16:17">
      <c r="P325" s="28">
        <f>IF(CACReader!K327="USMC",1,0)</f>
        <v>0</v>
      </c>
      <c r="Q325" s="28">
        <f>IF('Expiring CAC'!A329="",0,IF('Expiring CAC'!A329&lt;5,1,0))</f>
        <v>0</v>
      </c>
    </row>
    <row r="326" spans="16:17">
      <c r="P326" s="28">
        <f>IF(CACReader!K328="USMC",1,0)</f>
        <v>0</v>
      </c>
      <c r="Q326" s="28">
        <f>IF('Expiring CAC'!A330="",0,IF('Expiring CAC'!A330&lt;5,1,0))</f>
        <v>0</v>
      </c>
    </row>
    <row r="327" spans="16:17">
      <c r="P327" s="28">
        <f>IF(CACReader!K329="USMC",1,0)</f>
        <v>0</v>
      </c>
      <c r="Q327" s="28">
        <f>IF('Expiring CAC'!A331="",0,IF('Expiring CAC'!A331&lt;5,1,0))</f>
        <v>0</v>
      </c>
    </row>
    <row r="328" spans="16:17">
      <c r="P328" s="28">
        <f>IF(CACReader!K330="USMC",1,0)</f>
        <v>0</v>
      </c>
      <c r="Q328" s="28">
        <f>IF('Expiring CAC'!A332="",0,IF('Expiring CAC'!A332&lt;5,1,0))</f>
        <v>0</v>
      </c>
    </row>
    <row r="329" spans="16:17">
      <c r="P329" s="28">
        <f>IF(CACReader!K331="USMC",1,0)</f>
        <v>0</v>
      </c>
      <c r="Q329" s="28">
        <f>IF('Expiring CAC'!A333="",0,IF('Expiring CAC'!A333&lt;5,1,0))</f>
        <v>0</v>
      </c>
    </row>
    <row r="330" spans="16:17">
      <c r="P330" s="28">
        <f>IF(CACReader!K332="USMC",1,0)</f>
        <v>0</v>
      </c>
      <c r="Q330" s="28">
        <f>IF('Expiring CAC'!A334="",0,IF('Expiring CAC'!A334&lt;5,1,0))</f>
        <v>0</v>
      </c>
    </row>
    <row r="331" spans="16:17">
      <c r="P331" s="28">
        <f>IF(CACReader!K333="USMC",1,0)</f>
        <v>0</v>
      </c>
      <c r="Q331" s="28">
        <f>IF('Expiring CAC'!A335="",0,IF('Expiring CAC'!A335&lt;5,1,0))</f>
        <v>0</v>
      </c>
    </row>
    <row r="332" spans="16:17">
      <c r="P332" s="28">
        <f>IF(CACReader!K334="USMC",1,0)</f>
        <v>0</v>
      </c>
      <c r="Q332" s="28">
        <f>IF('Expiring CAC'!A336="",0,IF('Expiring CAC'!A336&lt;5,1,0))</f>
        <v>0</v>
      </c>
    </row>
    <row r="333" spans="16:17">
      <c r="P333" s="28">
        <f>IF(CACReader!K335="USMC",1,0)</f>
        <v>0</v>
      </c>
      <c r="Q333" s="28">
        <f>IF('Expiring CAC'!A337="",0,IF('Expiring CAC'!A337&lt;5,1,0))</f>
        <v>0</v>
      </c>
    </row>
    <row r="334" spans="16:17">
      <c r="P334" s="28">
        <f>IF(CACReader!K336="USMC",1,0)</f>
        <v>0</v>
      </c>
      <c r="Q334" s="28">
        <f>IF('Expiring CAC'!A338="",0,IF('Expiring CAC'!A338&lt;5,1,0))</f>
        <v>0</v>
      </c>
    </row>
    <row r="335" spans="16:17">
      <c r="P335" s="28">
        <f>IF(CACReader!K337="USMC",1,0)</f>
        <v>0</v>
      </c>
      <c r="Q335" s="28">
        <f>IF('Expiring CAC'!A339="",0,IF('Expiring CAC'!A339&lt;5,1,0))</f>
        <v>0</v>
      </c>
    </row>
    <row r="336" spans="16:17">
      <c r="P336" s="28">
        <f>IF(CACReader!K338="USMC",1,0)</f>
        <v>0</v>
      </c>
      <c r="Q336" s="28">
        <f>IF('Expiring CAC'!A340="",0,IF('Expiring CAC'!A340&lt;5,1,0))</f>
        <v>0</v>
      </c>
    </row>
    <row r="337" spans="16:17">
      <c r="P337" s="28">
        <f>IF(CACReader!K339="USMC",1,0)</f>
        <v>0</v>
      </c>
      <c r="Q337" s="28">
        <f>IF('Expiring CAC'!A341="",0,IF('Expiring CAC'!A341&lt;5,1,0))</f>
        <v>0</v>
      </c>
    </row>
    <row r="338" spans="16:17">
      <c r="P338" s="28">
        <f>IF(CACReader!K340="USMC",1,0)</f>
        <v>0</v>
      </c>
      <c r="Q338" s="28">
        <f>IF('Expiring CAC'!A342="",0,IF('Expiring CAC'!A342&lt;5,1,0))</f>
        <v>0</v>
      </c>
    </row>
    <row r="339" spans="16:17">
      <c r="P339" s="28">
        <f>IF(CACReader!K341="USMC",1,0)</f>
        <v>0</v>
      </c>
      <c r="Q339" s="28">
        <f>IF('Expiring CAC'!A343="",0,IF('Expiring CAC'!A343&lt;5,1,0))</f>
        <v>0</v>
      </c>
    </row>
    <row r="340" spans="16:17">
      <c r="P340" s="28">
        <f>IF(CACReader!K342="USMC",1,0)</f>
        <v>0</v>
      </c>
      <c r="Q340" s="28">
        <f>IF('Expiring CAC'!A344="",0,IF('Expiring CAC'!A344&lt;5,1,0))</f>
        <v>0</v>
      </c>
    </row>
    <row r="341" spans="16:17">
      <c r="P341" s="28">
        <f>IF(CACReader!K343="USMC",1,0)</f>
        <v>0</v>
      </c>
      <c r="Q341" s="28">
        <f>IF('Expiring CAC'!A345="",0,IF('Expiring CAC'!A345&lt;5,1,0))</f>
        <v>0</v>
      </c>
    </row>
    <row r="342" spans="16:17">
      <c r="P342" s="28">
        <f>IF(CACReader!K344="USMC",1,0)</f>
        <v>0</v>
      </c>
      <c r="Q342" s="28">
        <f>IF('Expiring CAC'!A346="",0,IF('Expiring CAC'!A346&lt;5,1,0))</f>
        <v>0</v>
      </c>
    </row>
    <row r="343" spans="16:17">
      <c r="P343" s="28">
        <f>IF(CACReader!K345="USMC",1,0)</f>
        <v>0</v>
      </c>
      <c r="Q343" s="28">
        <f>IF('Expiring CAC'!A347="",0,IF('Expiring CAC'!A347&lt;5,1,0))</f>
        <v>0</v>
      </c>
    </row>
    <row r="344" spans="16:17">
      <c r="P344" s="28">
        <f>IF(CACReader!K346="USMC",1,0)</f>
        <v>0</v>
      </c>
      <c r="Q344" s="28">
        <f>IF('Expiring CAC'!A348="",0,IF('Expiring CAC'!A348&lt;5,1,0))</f>
        <v>0</v>
      </c>
    </row>
    <row r="345" spans="16:17">
      <c r="P345" s="28">
        <f>IF(CACReader!K347="USMC",1,0)</f>
        <v>0</v>
      </c>
      <c r="Q345" s="28">
        <f>IF('Expiring CAC'!A349="",0,IF('Expiring CAC'!A349&lt;5,1,0))</f>
        <v>0</v>
      </c>
    </row>
    <row r="346" spans="16:17">
      <c r="P346" s="28">
        <f>IF(CACReader!K348="USMC",1,0)</f>
        <v>0</v>
      </c>
      <c r="Q346" s="28">
        <f>IF('Expiring CAC'!A350="",0,IF('Expiring CAC'!A350&lt;5,1,0))</f>
        <v>0</v>
      </c>
    </row>
    <row r="347" spans="16:17">
      <c r="P347" s="28">
        <f>IF(CACReader!K349="USMC",1,0)</f>
        <v>0</v>
      </c>
      <c r="Q347" s="28">
        <f>IF('Expiring CAC'!A351="",0,IF('Expiring CAC'!A351&lt;5,1,0))</f>
        <v>0</v>
      </c>
    </row>
    <row r="348" spans="16:17">
      <c r="P348" s="28">
        <f>IF(CACReader!K350="USMC",1,0)</f>
        <v>0</v>
      </c>
      <c r="Q348" s="28">
        <f>IF('Expiring CAC'!A352="",0,IF('Expiring CAC'!A352&lt;5,1,0))</f>
        <v>0</v>
      </c>
    </row>
    <row r="349" spans="16:17">
      <c r="P349" s="28">
        <f>IF(CACReader!K351="USMC",1,0)</f>
        <v>0</v>
      </c>
      <c r="Q349" s="28">
        <f>IF('Expiring CAC'!A353="",0,IF('Expiring CAC'!A353&lt;5,1,0))</f>
        <v>0</v>
      </c>
    </row>
    <row r="350" spans="16:17">
      <c r="P350" s="28">
        <f>IF(CACReader!K352="USMC",1,0)</f>
        <v>0</v>
      </c>
      <c r="Q350" s="28">
        <f>IF('Expiring CAC'!A354="",0,IF('Expiring CAC'!A354&lt;5,1,0))</f>
        <v>0</v>
      </c>
    </row>
    <row r="351" spans="16:17">
      <c r="P351" s="28">
        <f>IF(CACReader!K353="USMC",1,0)</f>
        <v>0</v>
      </c>
      <c r="Q351" s="28">
        <f>IF('Expiring CAC'!A355="",0,IF('Expiring CAC'!A355&lt;5,1,0))</f>
        <v>0</v>
      </c>
    </row>
    <row r="352" spans="16:17">
      <c r="P352" s="28">
        <f>IF(CACReader!K354="USMC",1,0)</f>
        <v>0</v>
      </c>
      <c r="Q352" s="28">
        <f>IF('Expiring CAC'!A356="",0,IF('Expiring CAC'!A356&lt;5,1,0))</f>
        <v>0</v>
      </c>
    </row>
    <row r="353" spans="16:17">
      <c r="P353" s="28">
        <f>IF(CACReader!K355="USMC",1,0)</f>
        <v>0</v>
      </c>
      <c r="Q353" s="28">
        <f>IF('Expiring CAC'!A357="",0,IF('Expiring CAC'!A357&lt;5,1,0))</f>
        <v>0</v>
      </c>
    </row>
    <row r="354" spans="16:17">
      <c r="P354" s="28">
        <f>IF(CACReader!K356="USMC",1,0)</f>
        <v>0</v>
      </c>
      <c r="Q354" s="28">
        <f>IF('Expiring CAC'!A358="",0,IF('Expiring CAC'!A358&lt;5,1,0))</f>
        <v>0</v>
      </c>
    </row>
    <row r="355" spans="16:17">
      <c r="P355" s="28">
        <f>IF(CACReader!K357="USMC",1,0)</f>
        <v>0</v>
      </c>
      <c r="Q355" s="28">
        <f>IF('Expiring CAC'!A359="",0,IF('Expiring CAC'!A359&lt;5,1,0))</f>
        <v>0</v>
      </c>
    </row>
    <row r="356" spans="16:17">
      <c r="P356" s="28">
        <f>IF(CACReader!K358="USMC",1,0)</f>
        <v>0</v>
      </c>
      <c r="Q356" s="28">
        <f>IF('Expiring CAC'!A360="",0,IF('Expiring CAC'!A360&lt;5,1,0))</f>
        <v>0</v>
      </c>
    </row>
    <row r="357" spans="16:17">
      <c r="P357" s="28">
        <f>IF(CACReader!K359="USMC",1,0)</f>
        <v>0</v>
      </c>
      <c r="Q357" s="28">
        <f>IF('Expiring CAC'!A361="",0,IF('Expiring CAC'!A361&lt;5,1,0))</f>
        <v>0</v>
      </c>
    </row>
    <row r="358" spans="16:17">
      <c r="P358" s="28">
        <f>IF(CACReader!K360="USMC",1,0)</f>
        <v>0</v>
      </c>
      <c r="Q358" s="28">
        <f>IF('Expiring CAC'!A362="",0,IF('Expiring CAC'!A362&lt;5,1,0))</f>
        <v>0</v>
      </c>
    </row>
    <row r="359" spans="16:17">
      <c r="P359" s="28">
        <f>IF(CACReader!K361="USMC",1,0)</f>
        <v>0</v>
      </c>
      <c r="Q359" s="28">
        <f>IF('Expiring CAC'!A363="",0,IF('Expiring CAC'!A363&lt;5,1,0))</f>
        <v>0</v>
      </c>
    </row>
    <row r="360" spans="16:17">
      <c r="P360" s="28">
        <f>IF(CACReader!K362="USMC",1,0)</f>
        <v>0</v>
      </c>
      <c r="Q360" s="28">
        <f>IF('Expiring CAC'!A364="",0,IF('Expiring CAC'!A364&lt;5,1,0))</f>
        <v>0</v>
      </c>
    </row>
    <row r="361" spans="16:17">
      <c r="P361" s="28">
        <f>IF(CACReader!K363="USMC",1,0)</f>
        <v>0</v>
      </c>
      <c r="Q361" s="28">
        <f>IF('Expiring CAC'!A365="",0,IF('Expiring CAC'!A365&lt;5,1,0))</f>
        <v>0</v>
      </c>
    </row>
    <row r="362" spans="16:17">
      <c r="P362" s="28">
        <f>IF(CACReader!K364="USMC",1,0)</f>
        <v>0</v>
      </c>
      <c r="Q362" s="28">
        <f>IF('Expiring CAC'!A366="",0,IF('Expiring CAC'!A366&lt;5,1,0))</f>
        <v>0</v>
      </c>
    </row>
    <row r="363" spans="16:17">
      <c r="P363" s="28">
        <f>IF(CACReader!K365="USMC",1,0)</f>
        <v>0</v>
      </c>
      <c r="Q363" s="28">
        <f>IF('Expiring CAC'!A367="",0,IF('Expiring CAC'!A367&lt;5,1,0))</f>
        <v>0</v>
      </c>
    </row>
    <row r="364" spans="16:17">
      <c r="P364" s="28">
        <f>IF(CACReader!K366="USMC",1,0)</f>
        <v>0</v>
      </c>
      <c r="Q364" s="28">
        <f>IF('Expiring CAC'!A368="",0,IF('Expiring CAC'!A368&lt;5,1,0))</f>
        <v>0</v>
      </c>
    </row>
    <row r="365" spans="16:17">
      <c r="P365" s="28">
        <f>IF(CACReader!K367="USMC",1,0)</f>
        <v>0</v>
      </c>
      <c r="Q365" s="28">
        <f>IF('Expiring CAC'!A369="",0,IF('Expiring CAC'!A369&lt;5,1,0))</f>
        <v>0</v>
      </c>
    </row>
    <row r="366" spans="16:17">
      <c r="P366" s="28">
        <f>IF(CACReader!K368="USMC",1,0)</f>
        <v>0</v>
      </c>
      <c r="Q366" s="28">
        <f>IF('Expiring CAC'!A370="",0,IF('Expiring CAC'!A370&lt;5,1,0))</f>
        <v>0</v>
      </c>
    </row>
    <row r="367" spans="16:17">
      <c r="P367" s="28">
        <f>IF(CACReader!K369="USMC",1,0)</f>
        <v>0</v>
      </c>
      <c r="Q367" s="28">
        <f>IF('Expiring CAC'!A371="",0,IF('Expiring CAC'!A371&lt;5,1,0))</f>
        <v>0</v>
      </c>
    </row>
    <row r="368" spans="16:17">
      <c r="P368" s="28">
        <f>IF(CACReader!K370="USMC",1,0)</f>
        <v>0</v>
      </c>
      <c r="Q368" s="28">
        <f>IF('Expiring CAC'!A372="",0,IF('Expiring CAC'!A372&lt;5,1,0))</f>
        <v>0</v>
      </c>
    </row>
    <row r="369" spans="16:17">
      <c r="P369" s="28">
        <f>IF(CACReader!K371="USMC",1,0)</f>
        <v>0</v>
      </c>
      <c r="Q369" s="28">
        <f>IF('Expiring CAC'!A373="",0,IF('Expiring CAC'!A373&lt;5,1,0))</f>
        <v>0</v>
      </c>
    </row>
    <row r="370" spans="16:17">
      <c r="P370" s="28">
        <f>IF(CACReader!K372="USMC",1,0)</f>
        <v>0</v>
      </c>
      <c r="Q370" s="28">
        <f>IF('Expiring CAC'!A374="",0,IF('Expiring CAC'!A374&lt;5,1,0))</f>
        <v>0</v>
      </c>
    </row>
    <row r="371" spans="16:17">
      <c r="P371" s="28">
        <f>IF(CACReader!K373="USMC",1,0)</f>
        <v>0</v>
      </c>
      <c r="Q371" s="28">
        <f>IF('Expiring CAC'!A375="",0,IF('Expiring CAC'!A375&lt;5,1,0))</f>
        <v>0</v>
      </c>
    </row>
    <row r="372" spans="16:17">
      <c r="P372" s="28">
        <f>IF(CACReader!K374="USMC",1,0)</f>
        <v>0</v>
      </c>
      <c r="Q372" s="28">
        <f>IF('Expiring CAC'!A376="",0,IF('Expiring CAC'!A376&lt;5,1,0))</f>
        <v>0</v>
      </c>
    </row>
    <row r="373" spans="16:17">
      <c r="P373" s="28">
        <f>IF(CACReader!K375="USMC",1,0)</f>
        <v>0</v>
      </c>
      <c r="Q373" s="28">
        <f>IF('Expiring CAC'!A377="",0,IF('Expiring CAC'!A377&lt;5,1,0))</f>
        <v>0</v>
      </c>
    </row>
    <row r="374" spans="16:17">
      <c r="P374" s="28">
        <f>IF(CACReader!K376="USMC",1,0)</f>
        <v>0</v>
      </c>
      <c r="Q374" s="28">
        <f>IF('Expiring CAC'!A378="",0,IF('Expiring CAC'!A378&lt;5,1,0))</f>
        <v>0</v>
      </c>
    </row>
    <row r="375" spans="16:17">
      <c r="P375" s="28">
        <f>IF(CACReader!K377="USMC",1,0)</f>
        <v>0</v>
      </c>
      <c r="Q375" s="28">
        <f>IF('Expiring CAC'!A379="",0,IF('Expiring CAC'!A379&lt;5,1,0))</f>
        <v>0</v>
      </c>
    </row>
    <row r="376" spans="16:17">
      <c r="P376" s="28">
        <f>IF(CACReader!K378="USMC",1,0)</f>
        <v>0</v>
      </c>
      <c r="Q376" s="28">
        <f>IF('Expiring CAC'!A380="",0,IF('Expiring CAC'!A380&lt;5,1,0))</f>
        <v>0</v>
      </c>
    </row>
    <row r="377" spans="16:17">
      <c r="P377" s="28">
        <f>IF(CACReader!K379="USMC",1,0)</f>
        <v>0</v>
      </c>
      <c r="Q377" s="28">
        <f>IF('Expiring CAC'!A381="",0,IF('Expiring CAC'!A381&lt;5,1,0))</f>
        <v>0</v>
      </c>
    </row>
    <row r="378" spans="16:17">
      <c r="P378" s="28">
        <f>IF(CACReader!K380="USMC",1,0)</f>
        <v>0</v>
      </c>
      <c r="Q378" s="28">
        <f>IF('Expiring CAC'!A382="",0,IF('Expiring CAC'!A382&lt;5,1,0))</f>
        <v>0</v>
      </c>
    </row>
    <row r="379" spans="16:17">
      <c r="P379" s="28">
        <f>IF(CACReader!K381="USMC",1,0)</f>
        <v>0</v>
      </c>
      <c r="Q379" s="28">
        <f>IF('Expiring CAC'!A383="",0,IF('Expiring CAC'!A383&lt;5,1,0))</f>
        <v>0</v>
      </c>
    </row>
    <row r="380" spans="16:17">
      <c r="P380" s="28">
        <f>IF(CACReader!K382="USMC",1,0)</f>
        <v>0</v>
      </c>
      <c r="Q380" s="28">
        <f>IF('Expiring CAC'!A384="",0,IF('Expiring CAC'!A384&lt;5,1,0))</f>
        <v>0</v>
      </c>
    </row>
    <row r="381" spans="16:17">
      <c r="P381" s="28">
        <f>IF(CACReader!K383="USMC",1,0)</f>
        <v>0</v>
      </c>
      <c r="Q381" s="28">
        <f>IF('Expiring CAC'!A385="",0,IF('Expiring CAC'!A385&lt;5,1,0))</f>
        <v>0</v>
      </c>
    </row>
    <row r="382" spans="16:17">
      <c r="P382" s="28">
        <f>IF(CACReader!K384="USMC",1,0)</f>
        <v>0</v>
      </c>
      <c r="Q382" s="28">
        <f>IF('Expiring CAC'!A386="",0,IF('Expiring CAC'!A386&lt;5,1,0))</f>
        <v>0</v>
      </c>
    </row>
    <row r="383" spans="16:17">
      <c r="P383" s="28">
        <f>IF(CACReader!K385="USMC",1,0)</f>
        <v>0</v>
      </c>
      <c r="Q383" s="28">
        <f>IF('Expiring CAC'!A387="",0,IF('Expiring CAC'!A387&lt;5,1,0))</f>
        <v>0</v>
      </c>
    </row>
    <row r="384" spans="16:17">
      <c r="P384" s="28">
        <f>IF(CACReader!K386="USMC",1,0)</f>
        <v>0</v>
      </c>
      <c r="Q384" s="28">
        <f>IF('Expiring CAC'!A388="",0,IF('Expiring CAC'!A388&lt;5,1,0))</f>
        <v>0</v>
      </c>
    </row>
    <row r="385" spans="16:17">
      <c r="P385" s="28">
        <f>IF(CACReader!K387="USMC",1,0)</f>
        <v>0</v>
      </c>
      <c r="Q385" s="28">
        <f>IF('Expiring CAC'!A389="",0,IF('Expiring CAC'!A389&lt;5,1,0))</f>
        <v>0</v>
      </c>
    </row>
    <row r="386" spans="16:17">
      <c r="P386" s="28">
        <f>IF(CACReader!K388="USMC",1,0)</f>
        <v>0</v>
      </c>
      <c r="Q386" s="28">
        <f>IF('Expiring CAC'!A390="",0,IF('Expiring CAC'!A390&lt;5,1,0))</f>
        <v>0</v>
      </c>
    </row>
    <row r="387" spans="16:17">
      <c r="P387" s="28">
        <f>IF(CACReader!K389="USMC",1,0)</f>
        <v>0</v>
      </c>
      <c r="Q387" s="28">
        <f>IF('Expiring CAC'!A391="",0,IF('Expiring CAC'!A391&lt;5,1,0))</f>
        <v>0</v>
      </c>
    </row>
    <row r="388" spans="16:17">
      <c r="P388" s="28">
        <f>IF(CACReader!K390="USMC",1,0)</f>
        <v>0</v>
      </c>
      <c r="Q388" s="28">
        <f>IF('Expiring CAC'!A392="",0,IF('Expiring CAC'!A392&lt;5,1,0))</f>
        <v>0</v>
      </c>
    </row>
    <row r="389" spans="16:17">
      <c r="P389" s="28">
        <f>IF(CACReader!K391="USMC",1,0)</f>
        <v>0</v>
      </c>
      <c r="Q389" s="28">
        <f>IF('Expiring CAC'!A393="",0,IF('Expiring CAC'!A393&lt;5,1,0))</f>
        <v>0</v>
      </c>
    </row>
    <row r="390" spans="16:17">
      <c r="P390" s="28">
        <f>IF(CACReader!K392="USMC",1,0)</f>
        <v>0</v>
      </c>
      <c r="Q390" s="28">
        <f>IF('Expiring CAC'!A394="",0,IF('Expiring CAC'!A394&lt;5,1,0))</f>
        <v>0</v>
      </c>
    </row>
    <row r="391" spans="16:17">
      <c r="P391" s="28">
        <f>IF(CACReader!K393="USMC",1,0)</f>
        <v>0</v>
      </c>
      <c r="Q391" s="28">
        <f>IF('Expiring CAC'!A395="",0,IF('Expiring CAC'!A395&lt;5,1,0))</f>
        <v>0</v>
      </c>
    </row>
    <row r="392" spans="16:17">
      <c r="P392" s="28">
        <f>IF(CACReader!K394="USMC",1,0)</f>
        <v>0</v>
      </c>
      <c r="Q392" s="28">
        <f>IF('Expiring CAC'!A396="",0,IF('Expiring CAC'!A396&lt;5,1,0))</f>
        <v>0</v>
      </c>
    </row>
    <row r="393" spans="16:17">
      <c r="P393" s="28">
        <f>IF(CACReader!K395="USMC",1,0)</f>
        <v>0</v>
      </c>
      <c r="Q393" s="28">
        <f>IF('Expiring CAC'!A397="",0,IF('Expiring CAC'!A397&lt;5,1,0))</f>
        <v>0</v>
      </c>
    </row>
    <row r="394" spans="16:17">
      <c r="P394" s="28">
        <f>IF(CACReader!K396="USMC",1,0)</f>
        <v>0</v>
      </c>
      <c r="Q394" s="28">
        <f>IF('Expiring CAC'!A398="",0,IF('Expiring CAC'!A398&lt;5,1,0))</f>
        <v>0</v>
      </c>
    </row>
    <row r="395" spans="16:17">
      <c r="P395" s="28">
        <f>IF(CACReader!K397="USMC",1,0)</f>
        <v>0</v>
      </c>
      <c r="Q395" s="28">
        <f>IF('Expiring CAC'!A399="",0,IF('Expiring CAC'!A399&lt;5,1,0))</f>
        <v>0</v>
      </c>
    </row>
    <row r="396" spans="16:17">
      <c r="P396" s="28">
        <f>IF(CACReader!K398="USMC",1,0)</f>
        <v>0</v>
      </c>
      <c r="Q396" s="28">
        <f>IF('Expiring CAC'!A400="",0,IF('Expiring CAC'!A400&lt;5,1,0))</f>
        <v>0</v>
      </c>
    </row>
    <row r="397" spans="16:17">
      <c r="P397" s="28">
        <f>IF(CACReader!K399="USMC",1,0)</f>
        <v>0</v>
      </c>
      <c r="Q397" s="28">
        <f>IF('Expiring CAC'!A401="",0,IF('Expiring CAC'!A401&lt;5,1,0))</f>
        <v>0</v>
      </c>
    </row>
    <row r="398" spans="16:17">
      <c r="P398" s="28">
        <f>IF(CACReader!K400="USMC",1,0)</f>
        <v>0</v>
      </c>
      <c r="Q398" s="28">
        <f>IF('Expiring CAC'!A402="",0,IF('Expiring CAC'!A402&lt;5,1,0))</f>
        <v>0</v>
      </c>
    </row>
    <row r="399" spans="16:17">
      <c r="P399" s="28">
        <f>IF(CACReader!K401="USMC",1,0)</f>
        <v>0</v>
      </c>
      <c r="Q399" s="28">
        <f>IF('Expiring CAC'!A403="",0,IF('Expiring CAC'!A403&lt;5,1,0))</f>
        <v>0</v>
      </c>
    </row>
    <row r="400" spans="16:17">
      <c r="P400" s="28">
        <f>IF(CACReader!K402="USMC",1,0)</f>
        <v>0</v>
      </c>
      <c r="Q400" s="28">
        <f>IF('Expiring CAC'!A404="",0,IF('Expiring CAC'!A404&lt;5,1,0))</f>
        <v>0</v>
      </c>
    </row>
    <row r="401" spans="16:17">
      <c r="P401" s="28">
        <f>IF(CACReader!K403="USMC",1,0)</f>
        <v>0</v>
      </c>
      <c r="Q401" s="28">
        <f>IF('Expiring CAC'!A405="",0,IF('Expiring CAC'!A405&lt;5,1,0))</f>
        <v>0</v>
      </c>
    </row>
    <row r="402" spans="16:17">
      <c r="P402" s="28">
        <f>IF(CACReader!K404="USMC",1,0)</f>
        <v>0</v>
      </c>
      <c r="Q402" s="28">
        <f>IF('Expiring CAC'!A406="",0,IF('Expiring CAC'!A406&lt;5,1,0))</f>
        <v>0</v>
      </c>
    </row>
    <row r="403" spans="16:17">
      <c r="P403" s="28">
        <f>IF(CACReader!K405="USMC",1,0)</f>
        <v>0</v>
      </c>
      <c r="Q403" s="28">
        <f>IF('Expiring CAC'!A407="",0,IF('Expiring CAC'!A407&lt;5,1,0))</f>
        <v>0</v>
      </c>
    </row>
    <row r="404" spans="16:17">
      <c r="P404" s="28">
        <f>IF(CACReader!K406="USMC",1,0)</f>
        <v>0</v>
      </c>
      <c r="Q404" s="28">
        <f>IF('Expiring CAC'!A408="",0,IF('Expiring CAC'!A408&lt;5,1,0))</f>
        <v>0</v>
      </c>
    </row>
    <row r="405" spans="16:17">
      <c r="P405" s="28">
        <f>IF(CACReader!K407="USMC",1,0)</f>
        <v>0</v>
      </c>
      <c r="Q405" s="28">
        <f>IF('Expiring CAC'!A409="",0,IF('Expiring CAC'!A409&lt;5,1,0))</f>
        <v>0</v>
      </c>
    </row>
    <row r="406" spans="16:17">
      <c r="P406" s="28">
        <f>IF(CACReader!K408="USMC",1,0)</f>
        <v>0</v>
      </c>
      <c r="Q406" s="28">
        <f>IF('Expiring CAC'!A410="",0,IF('Expiring CAC'!A410&lt;5,1,0))</f>
        <v>0</v>
      </c>
    </row>
    <row r="407" spans="16:17">
      <c r="P407" s="28">
        <f>IF(CACReader!K409="USMC",1,0)</f>
        <v>0</v>
      </c>
      <c r="Q407" s="28">
        <f>IF('Expiring CAC'!A411="",0,IF('Expiring CAC'!A411&lt;5,1,0))</f>
        <v>0</v>
      </c>
    </row>
    <row r="408" spans="16:17">
      <c r="P408" s="28">
        <f>IF(CACReader!K410="USMC",1,0)</f>
        <v>0</v>
      </c>
      <c r="Q408" s="28">
        <f>IF('Expiring CAC'!A412="",0,IF('Expiring CAC'!A412&lt;5,1,0))</f>
        <v>0</v>
      </c>
    </row>
    <row r="409" spans="16:17">
      <c r="P409" s="28">
        <f>IF(CACReader!K411="USMC",1,0)</f>
        <v>0</v>
      </c>
      <c r="Q409" s="28">
        <f>IF('Expiring CAC'!A413="",0,IF('Expiring CAC'!A413&lt;5,1,0))</f>
        <v>0</v>
      </c>
    </row>
    <row r="410" spans="16:17">
      <c r="P410" s="28">
        <f>IF(CACReader!K412="USMC",1,0)</f>
        <v>0</v>
      </c>
      <c r="Q410" s="28">
        <f>IF('Expiring CAC'!A414="",0,IF('Expiring CAC'!A414&lt;5,1,0))</f>
        <v>0</v>
      </c>
    </row>
    <row r="411" spans="16:17">
      <c r="P411" s="28">
        <f>IF(CACReader!K413="USMC",1,0)</f>
        <v>0</v>
      </c>
      <c r="Q411" s="28">
        <f>IF('Expiring CAC'!A415="",0,IF('Expiring CAC'!A415&lt;5,1,0))</f>
        <v>0</v>
      </c>
    </row>
    <row r="412" spans="16:17">
      <c r="P412" s="28">
        <f>IF(CACReader!K414="USMC",1,0)</f>
        <v>0</v>
      </c>
      <c r="Q412" s="28">
        <f>IF('Expiring CAC'!A416="",0,IF('Expiring CAC'!A416&lt;5,1,0))</f>
        <v>0</v>
      </c>
    </row>
    <row r="413" spans="16:17">
      <c r="P413" s="28">
        <f>IF(CACReader!K415="USMC",1,0)</f>
        <v>0</v>
      </c>
      <c r="Q413" s="28">
        <f>IF('Expiring CAC'!A417="",0,IF('Expiring CAC'!A417&lt;5,1,0))</f>
        <v>0</v>
      </c>
    </row>
    <row r="414" spans="16:17">
      <c r="P414" s="28">
        <f>IF(CACReader!K416="USMC",1,0)</f>
        <v>0</v>
      </c>
      <c r="Q414" s="28">
        <f>IF('Expiring CAC'!A418="",0,IF('Expiring CAC'!A418&lt;5,1,0))</f>
        <v>0</v>
      </c>
    </row>
    <row r="415" spans="16:17">
      <c r="P415" s="28">
        <f>IF(CACReader!K417="USMC",1,0)</f>
        <v>0</v>
      </c>
      <c r="Q415" s="28">
        <f>IF('Expiring CAC'!A419="",0,IF('Expiring CAC'!A419&lt;5,1,0))</f>
        <v>0</v>
      </c>
    </row>
    <row r="416" spans="16:17">
      <c r="P416" s="28">
        <f>IF(CACReader!K418="USMC",1,0)</f>
        <v>0</v>
      </c>
      <c r="Q416" s="28">
        <f>IF('Expiring CAC'!A420="",0,IF('Expiring CAC'!A420&lt;5,1,0))</f>
        <v>0</v>
      </c>
    </row>
    <row r="417" spans="16:17">
      <c r="P417" s="28">
        <f>IF(CACReader!K419="USMC",1,0)</f>
        <v>0</v>
      </c>
      <c r="Q417" s="28">
        <f>IF('Expiring CAC'!A421="",0,IF('Expiring CAC'!A421&lt;5,1,0))</f>
        <v>0</v>
      </c>
    </row>
    <row r="418" spans="16:17">
      <c r="P418" s="28">
        <f>IF(CACReader!K420="USMC",1,0)</f>
        <v>0</v>
      </c>
      <c r="Q418" s="28">
        <f>IF('Expiring CAC'!A422="",0,IF('Expiring CAC'!A422&lt;5,1,0))</f>
        <v>0</v>
      </c>
    </row>
    <row r="419" spans="16:17">
      <c r="P419" s="28">
        <f>IF(CACReader!K421="USMC",1,0)</f>
        <v>0</v>
      </c>
      <c r="Q419" s="28">
        <f>IF('Expiring CAC'!A423="",0,IF('Expiring CAC'!A423&lt;5,1,0))</f>
        <v>0</v>
      </c>
    </row>
    <row r="420" spans="16:17">
      <c r="P420" s="28">
        <f>IF(CACReader!K422="USMC",1,0)</f>
        <v>0</v>
      </c>
      <c r="Q420" s="28">
        <f>IF('Expiring CAC'!A424="",0,IF('Expiring CAC'!A424&lt;5,1,0))</f>
        <v>0</v>
      </c>
    </row>
    <row r="421" spans="16:17">
      <c r="P421" s="28">
        <f>IF(CACReader!K423="USMC",1,0)</f>
        <v>0</v>
      </c>
      <c r="Q421" s="28">
        <f>IF('Expiring CAC'!A425="",0,IF('Expiring CAC'!A425&lt;5,1,0))</f>
        <v>0</v>
      </c>
    </row>
    <row r="422" spans="16:17">
      <c r="P422" s="28">
        <f>IF(CACReader!K424="USMC",1,0)</f>
        <v>0</v>
      </c>
      <c r="Q422" s="28">
        <f>IF('Expiring CAC'!A426="",0,IF('Expiring CAC'!A426&lt;5,1,0))</f>
        <v>0</v>
      </c>
    </row>
    <row r="423" spans="16:17">
      <c r="P423" s="28">
        <f>IF(CACReader!K425="USMC",1,0)</f>
        <v>0</v>
      </c>
      <c r="Q423" s="28">
        <f>IF('Expiring CAC'!A427="",0,IF('Expiring CAC'!A427&lt;5,1,0))</f>
        <v>0</v>
      </c>
    </row>
    <row r="424" spans="16:17">
      <c r="P424" s="28">
        <f>IF(CACReader!K426="USMC",1,0)</f>
        <v>0</v>
      </c>
      <c r="Q424" s="28">
        <f>IF('Expiring CAC'!A428="",0,IF('Expiring CAC'!A428&lt;5,1,0))</f>
        <v>0</v>
      </c>
    </row>
    <row r="425" spans="16:17">
      <c r="P425" s="28">
        <f>IF(CACReader!K427="USMC",1,0)</f>
        <v>0</v>
      </c>
      <c r="Q425" s="28">
        <f>IF('Expiring CAC'!A429="",0,IF('Expiring CAC'!A429&lt;5,1,0))</f>
        <v>0</v>
      </c>
    </row>
    <row r="426" spans="16:17">
      <c r="P426" s="28">
        <f>IF(CACReader!K428="USMC",1,0)</f>
        <v>0</v>
      </c>
      <c r="Q426" s="28">
        <f>IF('Expiring CAC'!A430="",0,IF('Expiring CAC'!A430&lt;5,1,0))</f>
        <v>0</v>
      </c>
    </row>
    <row r="427" spans="16:17">
      <c r="P427" s="28">
        <f>IF(CACReader!K429="USMC",1,0)</f>
        <v>0</v>
      </c>
      <c r="Q427" s="28">
        <f>IF('Expiring CAC'!A431="",0,IF('Expiring CAC'!A431&lt;5,1,0))</f>
        <v>0</v>
      </c>
    </row>
    <row r="428" spans="16:17">
      <c r="P428" s="28">
        <f>IF(CACReader!K430="USMC",1,0)</f>
        <v>0</v>
      </c>
      <c r="Q428" s="28">
        <f>IF('Expiring CAC'!A432="",0,IF('Expiring CAC'!A432&lt;5,1,0))</f>
        <v>0</v>
      </c>
    </row>
    <row r="429" spans="16:17">
      <c r="P429" s="28">
        <f>IF(CACReader!K431="USMC",1,0)</f>
        <v>0</v>
      </c>
      <c r="Q429" s="28">
        <f>IF('Expiring CAC'!A433="",0,IF('Expiring CAC'!A433&lt;5,1,0))</f>
        <v>0</v>
      </c>
    </row>
    <row r="430" spans="16:17">
      <c r="P430" s="28">
        <f>IF(CACReader!K432="USMC",1,0)</f>
        <v>0</v>
      </c>
      <c r="Q430" s="28">
        <f>IF('Expiring CAC'!A434="",0,IF('Expiring CAC'!A434&lt;5,1,0))</f>
        <v>0</v>
      </c>
    </row>
    <row r="431" spans="16:17">
      <c r="P431" s="28">
        <f>IF(CACReader!K433="USMC",1,0)</f>
        <v>0</v>
      </c>
      <c r="Q431" s="28">
        <f>IF('Expiring CAC'!A435="",0,IF('Expiring CAC'!A435&lt;5,1,0))</f>
        <v>0</v>
      </c>
    </row>
    <row r="432" spans="16:17">
      <c r="P432" s="28">
        <f>IF(CACReader!K434="USMC",1,0)</f>
        <v>0</v>
      </c>
      <c r="Q432" s="28">
        <f>IF('Expiring CAC'!A436="",0,IF('Expiring CAC'!A436&lt;5,1,0))</f>
        <v>0</v>
      </c>
    </row>
    <row r="433" spans="16:17">
      <c r="P433" s="28">
        <f>IF(CACReader!K435="USMC",1,0)</f>
        <v>0</v>
      </c>
      <c r="Q433" s="28">
        <f>IF('Expiring CAC'!A437="",0,IF('Expiring CAC'!A437&lt;5,1,0))</f>
        <v>0</v>
      </c>
    </row>
    <row r="434" spans="16:17">
      <c r="P434" s="28">
        <f>IF(CACReader!K436="USMC",1,0)</f>
        <v>0</v>
      </c>
      <c r="Q434" s="28">
        <f>IF('Expiring CAC'!A438="",0,IF('Expiring CAC'!A438&lt;5,1,0))</f>
        <v>0</v>
      </c>
    </row>
    <row r="435" spans="16:17">
      <c r="P435" s="28">
        <f>IF(CACReader!K437="USMC",1,0)</f>
        <v>0</v>
      </c>
      <c r="Q435" s="28">
        <f>IF('Expiring CAC'!A439="",0,IF('Expiring CAC'!A439&lt;5,1,0))</f>
        <v>0</v>
      </c>
    </row>
    <row r="436" spans="16:17">
      <c r="P436" s="28">
        <f>IF(CACReader!K438="USMC",1,0)</f>
        <v>0</v>
      </c>
      <c r="Q436" s="28">
        <f>IF('Expiring CAC'!A440="",0,IF('Expiring CAC'!A440&lt;5,1,0))</f>
        <v>0</v>
      </c>
    </row>
    <row r="437" spans="16:17">
      <c r="P437" s="28">
        <f>IF(CACReader!K439="USMC",1,0)</f>
        <v>0</v>
      </c>
      <c r="Q437" s="28">
        <f>IF('Expiring CAC'!A441="",0,IF('Expiring CAC'!A441&lt;5,1,0))</f>
        <v>0</v>
      </c>
    </row>
    <row r="438" spans="16:17">
      <c r="P438" s="28">
        <f>IF(CACReader!K440="USMC",1,0)</f>
        <v>0</v>
      </c>
      <c r="Q438" s="28">
        <f>IF('Expiring CAC'!A442="",0,IF('Expiring CAC'!A442&lt;5,1,0))</f>
        <v>0</v>
      </c>
    </row>
    <row r="439" spans="16:17">
      <c r="P439" s="28">
        <f>IF(CACReader!K441="USMC",1,0)</f>
        <v>0</v>
      </c>
      <c r="Q439" s="28">
        <f>IF('Expiring CAC'!A443="",0,IF('Expiring CAC'!A443&lt;5,1,0))</f>
        <v>0</v>
      </c>
    </row>
    <row r="440" spans="16:17">
      <c r="P440" s="28">
        <f>IF(CACReader!K442="USMC",1,0)</f>
        <v>0</v>
      </c>
      <c r="Q440" s="28">
        <f>IF('Expiring CAC'!A444="",0,IF('Expiring CAC'!A444&lt;5,1,0))</f>
        <v>0</v>
      </c>
    </row>
    <row r="441" spans="16:17">
      <c r="P441" s="28">
        <f>IF(CACReader!K443="USMC",1,0)</f>
        <v>0</v>
      </c>
      <c r="Q441" s="28">
        <f>IF('Expiring CAC'!A445="",0,IF('Expiring CAC'!A445&lt;5,1,0))</f>
        <v>0</v>
      </c>
    </row>
    <row r="442" spans="16:17">
      <c r="P442" s="28">
        <f>IF(CACReader!K444="USMC",1,0)</f>
        <v>0</v>
      </c>
      <c r="Q442" s="28">
        <f>IF('Expiring CAC'!A446="",0,IF('Expiring CAC'!A446&lt;5,1,0))</f>
        <v>0</v>
      </c>
    </row>
    <row r="443" spans="16:17">
      <c r="P443" s="28">
        <f>IF(CACReader!K445="USMC",1,0)</f>
        <v>0</v>
      </c>
      <c r="Q443" s="28">
        <f>IF('Expiring CAC'!A447="",0,IF('Expiring CAC'!A447&lt;5,1,0))</f>
        <v>0</v>
      </c>
    </row>
    <row r="444" spans="16:17">
      <c r="P444" s="28">
        <f>IF(CACReader!K446="USMC",1,0)</f>
        <v>0</v>
      </c>
      <c r="Q444" s="28">
        <f>IF('Expiring CAC'!A448="",0,IF('Expiring CAC'!A448&lt;5,1,0))</f>
        <v>0</v>
      </c>
    </row>
    <row r="445" spans="16:17">
      <c r="P445" s="28">
        <f>IF(CACReader!K447="USMC",1,0)</f>
        <v>0</v>
      </c>
      <c r="Q445" s="28">
        <f>IF('Expiring CAC'!A449="",0,IF('Expiring CAC'!A449&lt;5,1,0))</f>
        <v>0</v>
      </c>
    </row>
    <row r="446" spans="16:17">
      <c r="P446" s="28">
        <f>IF(CACReader!K448="USMC",1,0)</f>
        <v>0</v>
      </c>
      <c r="Q446" s="28">
        <f>IF('Expiring CAC'!A450="",0,IF('Expiring CAC'!A450&lt;5,1,0))</f>
        <v>0</v>
      </c>
    </row>
    <row r="447" spans="16:17">
      <c r="P447" s="28">
        <f>IF(CACReader!K449="USMC",1,0)</f>
        <v>0</v>
      </c>
      <c r="Q447" s="28">
        <f>IF('Expiring CAC'!A451="",0,IF('Expiring CAC'!A451&lt;5,1,0))</f>
        <v>0</v>
      </c>
    </row>
    <row r="448" spans="16:17">
      <c r="P448" s="28">
        <f>IF(CACReader!K450="USMC",1,0)</f>
        <v>0</v>
      </c>
      <c r="Q448" s="28">
        <f>IF('Expiring CAC'!A452="",0,IF('Expiring CAC'!A452&lt;5,1,0))</f>
        <v>0</v>
      </c>
    </row>
    <row r="449" spans="16:17">
      <c r="P449" s="28">
        <f>IF(CACReader!K451="USMC",1,0)</f>
        <v>0</v>
      </c>
      <c r="Q449" s="28">
        <f>IF('Expiring CAC'!A453="",0,IF('Expiring CAC'!A453&lt;5,1,0))</f>
        <v>0</v>
      </c>
    </row>
    <row r="450" spans="16:17">
      <c r="P450" s="28">
        <f>IF(CACReader!K452="USMC",1,0)</f>
        <v>0</v>
      </c>
      <c r="Q450" s="28">
        <f>IF('Expiring CAC'!A454="",0,IF('Expiring CAC'!A454&lt;5,1,0))</f>
        <v>0</v>
      </c>
    </row>
    <row r="451" spans="16:17">
      <c r="P451" s="28">
        <f>IF(CACReader!K453="USMC",1,0)</f>
        <v>0</v>
      </c>
      <c r="Q451" s="28">
        <f>IF('Expiring CAC'!A455="",0,IF('Expiring CAC'!A455&lt;5,1,0))</f>
        <v>0</v>
      </c>
    </row>
    <row r="452" spans="16:17">
      <c r="P452" s="28">
        <f>IF(CACReader!K454="USMC",1,0)</f>
        <v>0</v>
      </c>
      <c r="Q452" s="28">
        <f>IF('Expiring CAC'!A456="",0,IF('Expiring CAC'!A456&lt;5,1,0))</f>
        <v>0</v>
      </c>
    </row>
    <row r="453" spans="16:17">
      <c r="P453" s="28">
        <f>IF(CACReader!K455="USMC",1,0)</f>
        <v>0</v>
      </c>
      <c r="Q453" s="28">
        <f>IF('Expiring CAC'!A457="",0,IF('Expiring CAC'!A457&lt;5,1,0))</f>
        <v>0</v>
      </c>
    </row>
    <row r="454" spans="16:17">
      <c r="P454" s="28">
        <f>IF(CACReader!K456="USMC",1,0)</f>
        <v>0</v>
      </c>
      <c r="Q454" s="28">
        <f>IF('Expiring CAC'!A458="",0,IF('Expiring CAC'!A458&lt;5,1,0))</f>
        <v>0</v>
      </c>
    </row>
    <row r="455" spans="16:17">
      <c r="P455" s="28">
        <f>IF(CACReader!K457="USMC",1,0)</f>
        <v>0</v>
      </c>
      <c r="Q455" s="28">
        <f>IF('Expiring CAC'!A459="",0,IF('Expiring CAC'!A459&lt;5,1,0))</f>
        <v>0</v>
      </c>
    </row>
    <row r="456" spans="16:17">
      <c r="P456" s="28">
        <f>IF(CACReader!K458="USMC",1,0)</f>
        <v>0</v>
      </c>
      <c r="Q456" s="28">
        <f>IF('Expiring CAC'!A460="",0,IF('Expiring CAC'!A460&lt;5,1,0))</f>
        <v>0</v>
      </c>
    </row>
    <row r="457" spans="16:17">
      <c r="P457" s="28">
        <f>IF(CACReader!K459="USMC",1,0)</f>
        <v>0</v>
      </c>
      <c r="Q457" s="28">
        <f>IF('Expiring CAC'!A461="",0,IF('Expiring CAC'!A461&lt;5,1,0))</f>
        <v>0</v>
      </c>
    </row>
    <row r="458" spans="16:17">
      <c r="P458" s="28">
        <f>IF(CACReader!K460="USMC",1,0)</f>
        <v>0</v>
      </c>
      <c r="Q458" s="28">
        <f>IF('Expiring CAC'!A462="",0,IF('Expiring CAC'!A462&lt;5,1,0))</f>
        <v>0</v>
      </c>
    </row>
    <row r="459" spans="16:17">
      <c r="P459" s="28">
        <f>IF(CACReader!K461="USMC",1,0)</f>
        <v>0</v>
      </c>
      <c r="Q459" s="28">
        <f>IF('Expiring CAC'!A463="",0,IF('Expiring CAC'!A463&lt;5,1,0))</f>
        <v>0</v>
      </c>
    </row>
    <row r="460" spans="16:17">
      <c r="P460" s="28">
        <f>IF(CACReader!K462="USMC",1,0)</f>
        <v>0</v>
      </c>
      <c r="Q460" s="28">
        <f>IF('Expiring CAC'!A464="",0,IF('Expiring CAC'!A464&lt;5,1,0))</f>
        <v>0</v>
      </c>
    </row>
    <row r="461" spans="16:17">
      <c r="P461" s="28">
        <f>IF(CACReader!K463="USMC",1,0)</f>
        <v>0</v>
      </c>
      <c r="Q461" s="28">
        <f>IF('Expiring CAC'!A465="",0,IF('Expiring CAC'!A465&lt;5,1,0))</f>
        <v>0</v>
      </c>
    </row>
    <row r="462" spans="16:17">
      <c r="P462" s="28">
        <f>IF(CACReader!K464="USMC",1,0)</f>
        <v>0</v>
      </c>
      <c r="Q462" s="28">
        <f>IF('Expiring CAC'!A466="",0,IF('Expiring CAC'!A466&lt;5,1,0))</f>
        <v>0</v>
      </c>
    </row>
    <row r="463" spans="16:17">
      <c r="P463" s="28">
        <f>IF(CACReader!K465="USMC",1,0)</f>
        <v>0</v>
      </c>
      <c r="Q463" s="28">
        <f>IF('Expiring CAC'!A467="",0,IF('Expiring CAC'!A467&lt;5,1,0))</f>
        <v>0</v>
      </c>
    </row>
    <row r="464" spans="16:17">
      <c r="P464" s="28">
        <f>IF(CACReader!K466="USMC",1,0)</f>
        <v>0</v>
      </c>
      <c r="Q464" s="28">
        <f>IF('Expiring CAC'!A468="",0,IF('Expiring CAC'!A468&lt;5,1,0))</f>
        <v>0</v>
      </c>
    </row>
    <row r="465" spans="16:17">
      <c r="P465" s="28">
        <f>IF(CACReader!K467="USMC",1,0)</f>
        <v>0</v>
      </c>
      <c r="Q465" s="28">
        <f>IF('Expiring CAC'!A469="",0,IF('Expiring CAC'!A469&lt;5,1,0))</f>
        <v>0</v>
      </c>
    </row>
    <row r="466" spans="16:17">
      <c r="P466" s="28">
        <f>IF(CACReader!K468="USMC",1,0)</f>
        <v>0</v>
      </c>
      <c r="Q466" s="28">
        <f>IF('Expiring CAC'!A470="",0,IF('Expiring CAC'!A470&lt;5,1,0))</f>
        <v>0</v>
      </c>
    </row>
    <row r="467" spans="16:17">
      <c r="P467" s="28">
        <f>IF(CACReader!K469="USMC",1,0)</f>
        <v>0</v>
      </c>
      <c r="Q467" s="28">
        <f>IF('Expiring CAC'!A471="",0,IF('Expiring CAC'!A471&lt;5,1,0))</f>
        <v>0</v>
      </c>
    </row>
    <row r="468" spans="16:17">
      <c r="P468" s="28">
        <f>IF(CACReader!K470="USMC",1,0)</f>
        <v>0</v>
      </c>
      <c r="Q468" s="28">
        <f>IF('Expiring CAC'!A472="",0,IF('Expiring CAC'!A472&lt;5,1,0))</f>
        <v>0</v>
      </c>
    </row>
    <row r="469" spans="16:17">
      <c r="P469" s="28">
        <f>IF(CACReader!K471="USMC",1,0)</f>
        <v>0</v>
      </c>
      <c r="Q469" s="28">
        <f>IF('Expiring CAC'!A473="",0,IF('Expiring CAC'!A473&lt;5,1,0))</f>
        <v>0</v>
      </c>
    </row>
    <row r="470" spans="16:17">
      <c r="P470" s="28">
        <f>IF(CACReader!K472="USMC",1,0)</f>
        <v>0</v>
      </c>
      <c r="Q470" s="28">
        <f>IF('Expiring CAC'!A474="",0,IF('Expiring CAC'!A474&lt;5,1,0))</f>
        <v>0</v>
      </c>
    </row>
    <row r="471" spans="16:17">
      <c r="P471" s="28">
        <f>IF(CACReader!K473="USMC",1,0)</f>
        <v>0</v>
      </c>
      <c r="Q471" s="28">
        <f>IF('Expiring CAC'!A475="",0,IF('Expiring CAC'!A475&lt;5,1,0))</f>
        <v>0</v>
      </c>
    </row>
    <row r="472" spans="16:17">
      <c r="P472" s="28">
        <f>IF(CACReader!K474="USMC",1,0)</f>
        <v>0</v>
      </c>
      <c r="Q472" s="28">
        <f>IF('Expiring CAC'!A476="",0,IF('Expiring CAC'!A476&lt;5,1,0))</f>
        <v>0</v>
      </c>
    </row>
    <row r="473" spans="16:17">
      <c r="P473" s="28">
        <f>IF(CACReader!K475="USMC",1,0)</f>
        <v>0</v>
      </c>
      <c r="Q473" s="28">
        <f>IF('Expiring CAC'!A477="",0,IF('Expiring CAC'!A477&lt;5,1,0))</f>
        <v>0</v>
      </c>
    </row>
    <row r="474" spans="16:17">
      <c r="P474" s="28">
        <f>IF(CACReader!K476="USMC",1,0)</f>
        <v>0</v>
      </c>
      <c r="Q474" s="28">
        <f>IF('Expiring CAC'!A478="",0,IF('Expiring CAC'!A478&lt;5,1,0))</f>
        <v>0</v>
      </c>
    </row>
    <row r="475" spans="16:17">
      <c r="P475" s="28">
        <f>IF(CACReader!K477="USMC",1,0)</f>
        <v>0</v>
      </c>
      <c r="Q475" s="28">
        <f>IF('Expiring CAC'!A479="",0,IF('Expiring CAC'!A479&lt;5,1,0))</f>
        <v>0</v>
      </c>
    </row>
    <row r="476" spans="16:17">
      <c r="P476" s="28">
        <f>IF(CACReader!K478="USMC",1,0)</f>
        <v>0</v>
      </c>
      <c r="Q476" s="28">
        <f>IF('Expiring CAC'!A480="",0,IF('Expiring CAC'!A480&lt;5,1,0))</f>
        <v>0</v>
      </c>
    </row>
    <row r="477" spans="16:17">
      <c r="P477" s="28">
        <f>IF(CACReader!K479="USMC",1,0)</f>
        <v>0</v>
      </c>
      <c r="Q477" s="28">
        <f>IF('Expiring CAC'!A481="",0,IF('Expiring CAC'!A481&lt;5,1,0))</f>
        <v>0</v>
      </c>
    </row>
    <row r="478" spans="16:17">
      <c r="P478" s="28">
        <f>IF(CACReader!K480="USMC",1,0)</f>
        <v>0</v>
      </c>
      <c r="Q478" s="28">
        <f>IF('Expiring CAC'!A482="",0,IF('Expiring CAC'!A482&lt;5,1,0))</f>
        <v>0</v>
      </c>
    </row>
    <row r="479" spans="16:17">
      <c r="P479" s="28">
        <f>IF(CACReader!K481="USMC",1,0)</f>
        <v>0</v>
      </c>
      <c r="Q479" s="28">
        <f>IF('Expiring CAC'!A483="",0,IF('Expiring CAC'!A483&lt;5,1,0))</f>
        <v>0</v>
      </c>
    </row>
    <row r="480" spans="16:17">
      <c r="P480" s="28">
        <f>IF(CACReader!K482="USMC",1,0)</f>
        <v>0</v>
      </c>
      <c r="Q480" s="28">
        <f>IF('Expiring CAC'!A484="",0,IF('Expiring CAC'!A484&lt;5,1,0))</f>
        <v>0</v>
      </c>
    </row>
    <row r="481" spans="16:17">
      <c r="P481" s="28">
        <f>IF(CACReader!K483="USMC",1,0)</f>
        <v>0</v>
      </c>
      <c r="Q481" s="28">
        <f>IF('Expiring CAC'!A485="",0,IF('Expiring CAC'!A485&lt;5,1,0))</f>
        <v>0</v>
      </c>
    </row>
    <row r="482" spans="16:17">
      <c r="P482" s="28">
        <f>IF(CACReader!K484="USMC",1,0)</f>
        <v>0</v>
      </c>
      <c r="Q482" s="28">
        <f>IF('Expiring CAC'!A486="",0,IF('Expiring CAC'!A486&lt;5,1,0))</f>
        <v>0</v>
      </c>
    </row>
    <row r="483" spans="16:17">
      <c r="P483" s="28">
        <f>IF(CACReader!K485="USMC",1,0)</f>
        <v>0</v>
      </c>
      <c r="Q483" s="28">
        <f>IF('Expiring CAC'!A487="",0,IF('Expiring CAC'!A487&lt;5,1,0))</f>
        <v>0</v>
      </c>
    </row>
    <row r="484" spans="16:17">
      <c r="P484" s="28">
        <f>IF(CACReader!K486="USMC",1,0)</f>
        <v>0</v>
      </c>
      <c r="Q484" s="28">
        <f>IF('Expiring CAC'!A488="",0,IF('Expiring CAC'!A488&lt;5,1,0))</f>
        <v>0</v>
      </c>
    </row>
    <row r="485" spans="16:17">
      <c r="P485" s="28">
        <f>IF(CACReader!K487="USMC",1,0)</f>
        <v>0</v>
      </c>
      <c r="Q485" s="28">
        <f>IF('Expiring CAC'!A489="",0,IF('Expiring CAC'!A489&lt;5,1,0))</f>
        <v>0</v>
      </c>
    </row>
    <row r="486" spans="16:17">
      <c r="P486" s="28">
        <f>IF(CACReader!K488="USMC",1,0)</f>
        <v>0</v>
      </c>
      <c r="Q486" s="28">
        <f>IF('Expiring CAC'!A490="",0,IF('Expiring CAC'!A490&lt;5,1,0))</f>
        <v>0</v>
      </c>
    </row>
    <row r="487" spans="16:17">
      <c r="P487" s="28">
        <f>IF(CACReader!K489="USMC",1,0)</f>
        <v>0</v>
      </c>
      <c r="Q487" s="28">
        <f>IF('Expiring CAC'!A491="",0,IF('Expiring CAC'!A491&lt;5,1,0))</f>
        <v>0</v>
      </c>
    </row>
    <row r="488" spans="16:17">
      <c r="P488" s="28">
        <f>IF(CACReader!K490="USMC",1,0)</f>
        <v>0</v>
      </c>
      <c r="Q488" s="28">
        <f>IF('Expiring CAC'!A492="",0,IF('Expiring CAC'!A492&lt;5,1,0))</f>
        <v>0</v>
      </c>
    </row>
    <row r="489" spans="16:17">
      <c r="P489" s="28">
        <f>IF(CACReader!K491="USMC",1,0)</f>
        <v>0</v>
      </c>
      <c r="Q489" s="28">
        <f>IF('Expiring CAC'!A493="",0,IF('Expiring CAC'!A493&lt;5,1,0))</f>
        <v>0</v>
      </c>
    </row>
    <row r="490" spans="16:17">
      <c r="P490" s="28">
        <f>IF(CACReader!K492="USMC",1,0)</f>
        <v>0</v>
      </c>
      <c r="Q490" s="28">
        <f>IF('Expiring CAC'!A494="",0,IF('Expiring CAC'!A494&lt;5,1,0))</f>
        <v>0</v>
      </c>
    </row>
    <row r="491" spans="16:17">
      <c r="P491" s="28">
        <f>IF(CACReader!K493="USMC",1,0)</f>
        <v>0</v>
      </c>
      <c r="Q491" s="28">
        <f>IF('Expiring CAC'!A495="",0,IF('Expiring CAC'!A495&lt;5,1,0))</f>
        <v>0</v>
      </c>
    </row>
    <row r="492" spans="16:17">
      <c r="P492" s="28">
        <f>IF(CACReader!K494="USMC",1,0)</f>
        <v>0</v>
      </c>
      <c r="Q492" s="28">
        <f>IF('Expiring CAC'!A496="",0,IF('Expiring CAC'!A496&lt;5,1,0))</f>
        <v>0</v>
      </c>
    </row>
    <row r="493" spans="16:17">
      <c r="P493" s="28">
        <f>IF(CACReader!K495="USMC",1,0)</f>
        <v>0</v>
      </c>
      <c r="Q493" s="28">
        <f>IF('Expiring CAC'!A497="",0,IF('Expiring CAC'!A497&lt;5,1,0))</f>
        <v>0</v>
      </c>
    </row>
    <row r="494" spans="16:17">
      <c r="P494" s="28">
        <f>IF(CACReader!K496="USMC",1,0)</f>
        <v>0</v>
      </c>
      <c r="Q494" s="28">
        <f>IF('Expiring CAC'!A498="",0,IF('Expiring CAC'!A498&lt;5,1,0))</f>
        <v>0</v>
      </c>
    </row>
    <row r="495" spans="16:17">
      <c r="P495" s="28">
        <f>IF(CACReader!K497="USMC",1,0)</f>
        <v>0</v>
      </c>
      <c r="Q495" s="28">
        <f>IF('Expiring CAC'!A499="",0,IF('Expiring CAC'!A499&lt;5,1,0))</f>
        <v>0</v>
      </c>
    </row>
    <row r="496" spans="16:17">
      <c r="P496" s="28">
        <f>IF(CACReader!K498="USMC",1,0)</f>
        <v>0</v>
      </c>
      <c r="Q496" s="28">
        <f>IF('Expiring CAC'!A500="",0,IF('Expiring CAC'!A500&lt;5,1,0))</f>
        <v>0</v>
      </c>
    </row>
    <row r="497" spans="16:17">
      <c r="P497" s="28">
        <f>IF(CACReader!K499="USMC",1,0)</f>
        <v>0</v>
      </c>
      <c r="Q497" s="28">
        <f>IF('Expiring CAC'!A501="",0,IF('Expiring CAC'!A501&lt;5,1,0))</f>
        <v>0</v>
      </c>
    </row>
    <row r="498" spans="16:17">
      <c r="P498" s="28">
        <f>IF(CACReader!K500="USMC",1,0)</f>
        <v>0</v>
      </c>
      <c r="Q498" s="28">
        <f>IF('Expiring CAC'!A502="",0,IF('Expiring CAC'!A502&lt;5,1,0))</f>
        <v>0</v>
      </c>
    </row>
    <row r="499" spans="16:17">
      <c r="P499" s="28">
        <f>IF(CACReader!K501="USMC",1,0)</f>
        <v>0</v>
      </c>
      <c r="Q499" s="28">
        <f>IF('Expiring CAC'!A503="",0,IF('Expiring CAC'!A503&lt;5,1,0))</f>
        <v>0</v>
      </c>
    </row>
    <row r="500" spans="16:17">
      <c r="P500" s="28">
        <f>IF(CACReader!K502="USMC",1,0)</f>
        <v>0</v>
      </c>
      <c r="Q500" s="28">
        <f>IF('Expiring CAC'!A504="",0,IF('Expiring CAC'!A504&lt;5,1,0))</f>
        <v>0</v>
      </c>
    </row>
    <row r="501" spans="16:17">
      <c r="P501" s="28">
        <f>IF(CACReader!K503="USMC",1,0)</f>
        <v>0</v>
      </c>
      <c r="Q501" s="28">
        <f>IF('Expiring CAC'!A505="",0,IF('Expiring CAC'!A505&lt;5,1,0))</f>
        <v>0</v>
      </c>
    </row>
    <row r="502" spans="16:17">
      <c r="P502" s="28">
        <f>IF(CACReader!K504="USMC",1,0)</f>
        <v>0</v>
      </c>
      <c r="Q502" s="28">
        <f>IF('Expiring CAC'!A506="",0,IF('Expiring CAC'!A506&lt;5,1,0))</f>
        <v>0</v>
      </c>
    </row>
    <row r="503" spans="16:17">
      <c r="P503" s="28">
        <f>IF(CACReader!K505="USMC",1,0)</f>
        <v>0</v>
      </c>
      <c r="Q503" s="28">
        <f>IF('Expiring CAC'!A507="",0,IF('Expiring CAC'!A507&lt;5,1,0))</f>
        <v>0</v>
      </c>
    </row>
    <row r="504" spans="16:17">
      <c r="P504" s="28">
        <f>IF(CACReader!K506="USMC",1,0)</f>
        <v>0</v>
      </c>
      <c r="Q504" s="28">
        <f>IF('Expiring CAC'!A508="",0,IF('Expiring CAC'!A508&lt;5,1,0))</f>
        <v>0</v>
      </c>
    </row>
    <row r="505" spans="16:17">
      <c r="P505" s="28">
        <f>IF(CACReader!K507="USMC",1,0)</f>
        <v>0</v>
      </c>
      <c r="Q505" s="28">
        <f>IF('Expiring CAC'!A509="",0,IF('Expiring CAC'!A509&lt;5,1,0))</f>
        <v>0</v>
      </c>
    </row>
    <row r="506" spans="16:17">
      <c r="P506" s="28">
        <f>IF(CACReader!K508="USMC",1,0)</f>
        <v>0</v>
      </c>
      <c r="Q506" s="28">
        <f>IF('Expiring CAC'!A510="",0,IF('Expiring CAC'!A510&lt;5,1,0))</f>
        <v>0</v>
      </c>
    </row>
    <row r="507" spans="16:17">
      <c r="P507" s="28">
        <f>IF(CACReader!K509="USMC",1,0)</f>
        <v>0</v>
      </c>
      <c r="Q507" s="28">
        <f>IF('Expiring CAC'!A511="",0,IF('Expiring CAC'!A511&lt;5,1,0))</f>
        <v>0</v>
      </c>
    </row>
    <row r="508" spans="16:17">
      <c r="P508" s="28">
        <f>IF(CACReader!K510="USMC",1,0)</f>
        <v>0</v>
      </c>
      <c r="Q508" s="28">
        <f>IF('Expiring CAC'!A512="",0,IF('Expiring CAC'!A512&lt;5,1,0))</f>
        <v>0</v>
      </c>
    </row>
    <row r="509" spans="16:17">
      <c r="P509" s="28">
        <f>IF(CACReader!K511="USMC",1,0)</f>
        <v>0</v>
      </c>
      <c r="Q509" s="28">
        <f>IF('Expiring CAC'!A513="",0,IF('Expiring CAC'!A513&lt;5,1,0))</f>
        <v>0</v>
      </c>
    </row>
    <row r="510" spans="16:17">
      <c r="P510" s="28">
        <f>IF(CACReader!K512="USMC",1,0)</f>
        <v>0</v>
      </c>
      <c r="Q510" s="28">
        <f>IF('Expiring CAC'!A514="",0,IF('Expiring CAC'!A514&lt;5,1,0))</f>
        <v>0</v>
      </c>
    </row>
    <row r="511" spans="16:17">
      <c r="P511" s="28">
        <f>IF(CACReader!K513="USMC",1,0)</f>
        <v>0</v>
      </c>
      <c r="Q511" s="28">
        <f>IF('Expiring CAC'!A515="",0,IF('Expiring CAC'!A515&lt;5,1,0))</f>
        <v>0</v>
      </c>
    </row>
    <row r="512" spans="16:17">
      <c r="P512" s="28">
        <f>IF(CACReader!K514="USMC",1,0)</f>
        <v>0</v>
      </c>
      <c r="Q512" s="28">
        <f>IF('Expiring CAC'!A516="",0,IF('Expiring CAC'!A516&lt;5,1,0))</f>
        <v>0</v>
      </c>
    </row>
    <row r="513" spans="16:17">
      <c r="P513" s="28">
        <f>IF(CACReader!K515="USMC",1,0)</f>
        <v>0</v>
      </c>
      <c r="Q513" s="28">
        <f>IF('Expiring CAC'!A517="",0,IF('Expiring CAC'!A517&lt;5,1,0))</f>
        <v>0</v>
      </c>
    </row>
    <row r="514" spans="16:17">
      <c r="P514" s="28">
        <f>IF(CACReader!K516="USMC",1,0)</f>
        <v>0</v>
      </c>
      <c r="Q514" s="28">
        <f>IF('Expiring CAC'!A518="",0,IF('Expiring CAC'!A518&lt;5,1,0))</f>
        <v>0</v>
      </c>
    </row>
    <row r="515" spans="16:17">
      <c r="P515" s="28">
        <f>IF(CACReader!K517="USMC",1,0)</f>
        <v>0</v>
      </c>
      <c r="Q515" s="28">
        <f>IF('Expiring CAC'!A519="",0,IF('Expiring CAC'!A519&lt;5,1,0))</f>
        <v>0</v>
      </c>
    </row>
    <row r="516" spans="16:17">
      <c r="P516" s="28">
        <f>IF(CACReader!K518="USMC",1,0)</f>
        <v>0</v>
      </c>
      <c r="Q516" s="28">
        <f>IF('Expiring CAC'!A520="",0,IF('Expiring CAC'!A520&lt;5,1,0))</f>
        <v>0</v>
      </c>
    </row>
    <row r="517" spans="16:17">
      <c r="P517" s="28">
        <f>IF(CACReader!K519="USMC",1,0)</f>
        <v>0</v>
      </c>
      <c r="Q517" s="28">
        <f>IF('Expiring CAC'!A521="",0,IF('Expiring CAC'!A521&lt;5,1,0))</f>
        <v>0</v>
      </c>
    </row>
    <row r="518" spans="16:17">
      <c r="P518" s="28">
        <f>IF(CACReader!K520="USMC",1,0)</f>
        <v>0</v>
      </c>
      <c r="Q518" s="28">
        <f>IF('Expiring CAC'!A522="",0,IF('Expiring CAC'!A522&lt;5,1,0))</f>
        <v>0</v>
      </c>
    </row>
    <row r="519" spans="16:17">
      <c r="P519" s="28">
        <f>IF(CACReader!K521="USMC",1,0)</f>
        <v>0</v>
      </c>
      <c r="Q519" s="28">
        <f>IF('Expiring CAC'!A523="",0,IF('Expiring CAC'!A523&lt;5,1,0))</f>
        <v>0</v>
      </c>
    </row>
    <row r="520" spans="16:17">
      <c r="P520" s="28">
        <f>IF(CACReader!K522="USMC",1,0)</f>
        <v>0</v>
      </c>
      <c r="Q520" s="28">
        <f>IF('Expiring CAC'!A524="",0,IF('Expiring CAC'!A524&lt;5,1,0))</f>
        <v>0</v>
      </c>
    </row>
    <row r="521" spans="16:17">
      <c r="P521" s="28">
        <f>IF(CACReader!K523="USMC",1,0)</f>
        <v>0</v>
      </c>
      <c r="Q521" s="28">
        <f>IF('Expiring CAC'!A525="",0,IF('Expiring CAC'!A525&lt;5,1,0))</f>
        <v>0</v>
      </c>
    </row>
    <row r="522" spans="16:17">
      <c r="P522" s="28">
        <f>IF(CACReader!K524="USMC",1,0)</f>
        <v>0</v>
      </c>
      <c r="Q522" s="28">
        <f>IF('Expiring CAC'!A526="",0,IF('Expiring CAC'!A526&lt;5,1,0))</f>
        <v>0</v>
      </c>
    </row>
    <row r="523" spans="16:17">
      <c r="P523" s="28">
        <f>IF(CACReader!K525="USMC",1,0)</f>
        <v>0</v>
      </c>
      <c r="Q523" s="28">
        <f>IF('Expiring CAC'!A527="",0,IF('Expiring CAC'!A527&lt;5,1,0))</f>
        <v>0</v>
      </c>
    </row>
    <row r="524" spans="16:17">
      <c r="P524" s="28">
        <f>IF(CACReader!K526="USMC",1,0)</f>
        <v>0</v>
      </c>
      <c r="Q524" s="28">
        <f>IF('Expiring CAC'!A528="",0,IF('Expiring CAC'!A528&lt;5,1,0))</f>
        <v>0</v>
      </c>
    </row>
    <row r="525" spans="16:17">
      <c r="P525" s="28">
        <f>IF(CACReader!K527="USMC",1,0)</f>
        <v>0</v>
      </c>
      <c r="Q525" s="28">
        <f>IF('Expiring CAC'!A529="",0,IF('Expiring CAC'!A529&lt;5,1,0))</f>
        <v>0</v>
      </c>
    </row>
    <row r="526" spans="16:17">
      <c r="P526" s="28">
        <f>IF(CACReader!K528="USMC",1,0)</f>
        <v>0</v>
      </c>
      <c r="Q526" s="28">
        <f>IF('Expiring CAC'!A530="",0,IF('Expiring CAC'!A530&lt;5,1,0))</f>
        <v>0</v>
      </c>
    </row>
    <row r="527" spans="16:17">
      <c r="P527" s="28">
        <f>IF(CACReader!K529="USMC",1,0)</f>
        <v>0</v>
      </c>
      <c r="Q527" s="28">
        <f>IF('Expiring CAC'!A531="",0,IF('Expiring CAC'!A531&lt;5,1,0))</f>
        <v>0</v>
      </c>
    </row>
    <row r="528" spans="16:17">
      <c r="P528" s="28">
        <f>IF(CACReader!K530="USMC",1,0)</f>
        <v>0</v>
      </c>
      <c r="Q528" s="28">
        <f>IF('Expiring CAC'!A532="",0,IF('Expiring CAC'!A532&lt;5,1,0))</f>
        <v>0</v>
      </c>
    </row>
    <row r="529" spans="16:17">
      <c r="P529" s="28">
        <f>IF(CACReader!K531="USMC",1,0)</f>
        <v>0</v>
      </c>
      <c r="Q529" s="28">
        <f>IF('Expiring CAC'!A533="",0,IF('Expiring CAC'!A533&lt;5,1,0))</f>
        <v>0</v>
      </c>
    </row>
    <row r="530" spans="16:17">
      <c r="P530" s="28">
        <f>IF(CACReader!K532="USMC",1,0)</f>
        <v>0</v>
      </c>
      <c r="Q530" s="28">
        <f>IF('Expiring CAC'!A534="",0,IF('Expiring CAC'!A534&lt;5,1,0))</f>
        <v>0</v>
      </c>
    </row>
    <row r="531" spans="16:17">
      <c r="P531" s="28">
        <f>IF(CACReader!K533="USMC",1,0)</f>
        <v>0</v>
      </c>
      <c r="Q531" s="28">
        <f>IF('Expiring CAC'!A535="",0,IF('Expiring CAC'!A535&lt;5,1,0))</f>
        <v>0</v>
      </c>
    </row>
    <row r="532" spans="16:17">
      <c r="P532" s="28">
        <f>IF(CACReader!K534="USMC",1,0)</f>
        <v>0</v>
      </c>
      <c r="Q532" s="28">
        <f>IF('Expiring CAC'!A536="",0,IF('Expiring CAC'!A536&lt;5,1,0))</f>
        <v>0</v>
      </c>
    </row>
    <row r="533" spans="16:17">
      <c r="P533" s="28">
        <f>IF(CACReader!K535="USMC",1,0)</f>
        <v>0</v>
      </c>
      <c r="Q533" s="28">
        <f>IF('Expiring CAC'!A537="",0,IF('Expiring CAC'!A537&lt;5,1,0))</f>
        <v>0</v>
      </c>
    </row>
    <row r="534" spans="16:17">
      <c r="P534" s="28">
        <f>IF(CACReader!K536="USMC",1,0)</f>
        <v>0</v>
      </c>
      <c r="Q534" s="28">
        <f>IF('Expiring CAC'!A538="",0,IF('Expiring CAC'!A538&lt;5,1,0))</f>
        <v>0</v>
      </c>
    </row>
    <row r="535" spans="16:17">
      <c r="P535" s="28">
        <f>IF(CACReader!K537="USMC",1,0)</f>
        <v>0</v>
      </c>
      <c r="Q535" s="28">
        <f>IF('Expiring CAC'!A539="",0,IF('Expiring CAC'!A539&lt;5,1,0))</f>
        <v>0</v>
      </c>
    </row>
    <row r="536" spans="16:17">
      <c r="P536" s="28">
        <f>IF(CACReader!K538="USMC",1,0)</f>
        <v>0</v>
      </c>
      <c r="Q536" s="28">
        <f>IF('Expiring CAC'!A540="",0,IF('Expiring CAC'!A540&lt;5,1,0))</f>
        <v>0</v>
      </c>
    </row>
    <row r="537" spans="16:17">
      <c r="P537" s="28">
        <f>IF(CACReader!K539="USMC",1,0)</f>
        <v>0</v>
      </c>
      <c r="Q537" s="28">
        <f>IF('Expiring CAC'!A541="",0,IF('Expiring CAC'!A541&lt;5,1,0))</f>
        <v>0</v>
      </c>
    </row>
    <row r="538" spans="16:17">
      <c r="P538" s="28">
        <f>IF(CACReader!K540="USMC",1,0)</f>
        <v>0</v>
      </c>
      <c r="Q538" s="28">
        <f>IF('Expiring CAC'!A542="",0,IF('Expiring CAC'!A542&lt;5,1,0))</f>
        <v>0</v>
      </c>
    </row>
    <row r="539" spans="16:17">
      <c r="P539" s="28">
        <f>IF(CACReader!K541="USMC",1,0)</f>
        <v>0</v>
      </c>
      <c r="Q539" s="28">
        <f>IF('Expiring CAC'!A543="",0,IF('Expiring CAC'!A543&lt;5,1,0))</f>
        <v>0</v>
      </c>
    </row>
    <row r="540" spans="16:17">
      <c r="P540" s="28">
        <f>IF(CACReader!K542="USMC",1,0)</f>
        <v>0</v>
      </c>
      <c r="Q540" s="28">
        <f>IF('Expiring CAC'!A544="",0,IF('Expiring CAC'!A544&lt;5,1,0))</f>
        <v>0</v>
      </c>
    </row>
    <row r="541" spans="16:17">
      <c r="P541" s="28">
        <f>IF(CACReader!K543="USMC",1,0)</f>
        <v>0</v>
      </c>
      <c r="Q541" s="28">
        <f>IF('Expiring CAC'!A545="",0,IF('Expiring CAC'!A545&lt;5,1,0))</f>
        <v>0</v>
      </c>
    </row>
    <row r="542" spans="16:17">
      <c r="P542" s="28">
        <f>IF(CACReader!K544="USMC",1,0)</f>
        <v>0</v>
      </c>
      <c r="Q542" s="28">
        <f>IF('Expiring CAC'!A546="",0,IF('Expiring CAC'!A546&lt;5,1,0))</f>
        <v>0</v>
      </c>
    </row>
    <row r="543" spans="16:17">
      <c r="P543" s="28">
        <f>IF(CACReader!K545="USMC",1,0)</f>
        <v>0</v>
      </c>
      <c r="Q543" s="28">
        <f>IF('Expiring CAC'!A547="",0,IF('Expiring CAC'!A547&lt;5,1,0))</f>
        <v>0</v>
      </c>
    </row>
    <row r="544" spans="16:17">
      <c r="P544" s="28">
        <f>IF(CACReader!K546="USMC",1,0)</f>
        <v>0</v>
      </c>
      <c r="Q544" s="28">
        <f>IF('Expiring CAC'!A548="",0,IF('Expiring CAC'!A548&lt;5,1,0))</f>
        <v>0</v>
      </c>
    </row>
    <row r="545" spans="16:17">
      <c r="P545" s="28">
        <f>IF(CACReader!K547="USMC",1,0)</f>
        <v>0</v>
      </c>
      <c r="Q545" s="28">
        <f>IF('Expiring CAC'!A549="",0,IF('Expiring CAC'!A549&lt;5,1,0))</f>
        <v>0</v>
      </c>
    </row>
    <row r="546" spans="16:17">
      <c r="P546" s="28">
        <f>IF(CACReader!K548="USMC",1,0)</f>
        <v>0</v>
      </c>
      <c r="Q546" s="28">
        <f>IF('Expiring CAC'!A550="",0,IF('Expiring CAC'!A550&lt;5,1,0))</f>
        <v>0</v>
      </c>
    </row>
    <row r="547" spans="16:17">
      <c r="P547" s="28">
        <f>IF(CACReader!K549="USMC",1,0)</f>
        <v>0</v>
      </c>
      <c r="Q547" s="28">
        <f>IF('Expiring CAC'!A551="",0,IF('Expiring CAC'!A551&lt;5,1,0))</f>
        <v>0</v>
      </c>
    </row>
    <row r="548" spans="16:17">
      <c r="P548" s="28">
        <f>IF(CACReader!K550="USMC",1,0)</f>
        <v>0</v>
      </c>
      <c r="Q548" s="28">
        <f>IF('Expiring CAC'!A552="",0,IF('Expiring CAC'!A552&lt;5,1,0))</f>
        <v>0</v>
      </c>
    </row>
    <row r="549" spans="16:17">
      <c r="P549" s="28">
        <f>IF(CACReader!K551="USMC",1,0)</f>
        <v>0</v>
      </c>
      <c r="Q549" s="28">
        <f>IF('Expiring CAC'!A553="",0,IF('Expiring CAC'!A553&lt;5,1,0))</f>
        <v>0</v>
      </c>
    </row>
    <row r="550" spans="16:17">
      <c r="P550" s="28">
        <f>IF(CACReader!K552="USMC",1,0)</f>
        <v>0</v>
      </c>
      <c r="Q550" s="28">
        <f>IF('Expiring CAC'!A554="",0,IF('Expiring CAC'!A554&lt;5,1,0))</f>
        <v>0</v>
      </c>
    </row>
    <row r="551" spans="16:17">
      <c r="P551" s="28">
        <f>IF(CACReader!K553="USMC",1,0)</f>
        <v>0</v>
      </c>
      <c r="Q551" s="28">
        <f>IF('Expiring CAC'!A555="",0,IF('Expiring CAC'!A555&lt;5,1,0))</f>
        <v>0</v>
      </c>
    </row>
    <row r="552" spans="16:17">
      <c r="P552" s="28">
        <f>IF(CACReader!K554="USMC",1,0)</f>
        <v>0</v>
      </c>
      <c r="Q552" s="28">
        <f>IF('Expiring CAC'!A556="",0,IF('Expiring CAC'!A556&lt;5,1,0))</f>
        <v>0</v>
      </c>
    </row>
    <row r="553" spans="16:17">
      <c r="P553" s="28">
        <f>IF(CACReader!K555="USMC",1,0)</f>
        <v>0</v>
      </c>
      <c r="Q553" s="28">
        <f>IF('Expiring CAC'!A557="",0,IF('Expiring CAC'!A557&lt;5,1,0))</f>
        <v>0</v>
      </c>
    </row>
    <row r="554" spans="16:17">
      <c r="P554" s="28">
        <f>IF(CACReader!K556="USMC",1,0)</f>
        <v>0</v>
      </c>
      <c r="Q554" s="28">
        <f>IF('Expiring CAC'!A558="",0,IF('Expiring CAC'!A558&lt;5,1,0))</f>
        <v>0</v>
      </c>
    </row>
    <row r="555" spans="16:17">
      <c r="P555" s="28">
        <f>IF(CACReader!K557="USMC",1,0)</f>
        <v>0</v>
      </c>
      <c r="Q555" s="28">
        <f>IF('Expiring CAC'!A559="",0,IF('Expiring CAC'!A559&lt;5,1,0))</f>
        <v>0</v>
      </c>
    </row>
    <row r="556" spans="16:17">
      <c r="P556" s="28">
        <f>IF(CACReader!K558="USMC",1,0)</f>
        <v>0</v>
      </c>
      <c r="Q556" s="28">
        <f>IF('Expiring CAC'!A560="",0,IF('Expiring CAC'!A560&lt;5,1,0))</f>
        <v>0</v>
      </c>
    </row>
    <row r="557" spans="16:17">
      <c r="P557" s="28">
        <f>IF(CACReader!K559="USMC",1,0)</f>
        <v>0</v>
      </c>
      <c r="Q557" s="28">
        <f>IF('Expiring CAC'!A561="",0,IF('Expiring CAC'!A561&lt;5,1,0))</f>
        <v>0</v>
      </c>
    </row>
    <row r="558" spans="16:17">
      <c r="P558" s="28">
        <f>IF(CACReader!K560="USMC",1,0)</f>
        <v>0</v>
      </c>
      <c r="Q558" s="28">
        <f>IF('Expiring CAC'!A562="",0,IF('Expiring CAC'!A562&lt;5,1,0))</f>
        <v>0</v>
      </c>
    </row>
    <row r="559" spans="16:17">
      <c r="P559" s="28">
        <f>IF(CACReader!K561="USMC",1,0)</f>
        <v>0</v>
      </c>
      <c r="Q559" s="28">
        <f>IF('Expiring CAC'!A563="",0,IF('Expiring CAC'!A563&lt;5,1,0))</f>
        <v>0</v>
      </c>
    </row>
    <row r="560" spans="16:17">
      <c r="P560" s="28">
        <f>IF(CACReader!K562="USMC",1,0)</f>
        <v>0</v>
      </c>
      <c r="Q560" s="28">
        <f>IF('Expiring CAC'!A564="",0,IF('Expiring CAC'!A564&lt;5,1,0))</f>
        <v>0</v>
      </c>
    </row>
    <row r="561" spans="16:17">
      <c r="P561" s="28">
        <f>IF(CACReader!K563="USMC",1,0)</f>
        <v>0</v>
      </c>
      <c r="Q561" s="28">
        <f>IF('Expiring CAC'!A565="",0,IF('Expiring CAC'!A565&lt;5,1,0))</f>
        <v>0</v>
      </c>
    </row>
    <row r="562" spans="16:17">
      <c r="P562" s="28">
        <f>IF(CACReader!K564="USMC",1,0)</f>
        <v>0</v>
      </c>
      <c r="Q562" s="28">
        <f>IF('Expiring CAC'!A566="",0,IF('Expiring CAC'!A566&lt;5,1,0))</f>
        <v>0</v>
      </c>
    </row>
    <row r="563" spans="16:17">
      <c r="P563" s="28">
        <f>IF(CACReader!K565="USMC",1,0)</f>
        <v>0</v>
      </c>
      <c r="Q563" s="28">
        <f>IF('Expiring CAC'!A567="",0,IF('Expiring CAC'!A567&lt;5,1,0))</f>
        <v>0</v>
      </c>
    </row>
    <row r="564" spans="16:17">
      <c r="P564" s="28">
        <f>IF(CACReader!K566="USMC",1,0)</f>
        <v>0</v>
      </c>
      <c r="Q564" s="28">
        <f>IF('Expiring CAC'!A568="",0,IF('Expiring CAC'!A568&lt;5,1,0))</f>
        <v>0</v>
      </c>
    </row>
    <row r="565" spans="16:17">
      <c r="P565" s="28">
        <f>IF(CACReader!K567="USMC",1,0)</f>
        <v>0</v>
      </c>
      <c r="Q565" s="28">
        <f>IF('Expiring CAC'!A569="",0,IF('Expiring CAC'!A569&lt;5,1,0))</f>
        <v>0</v>
      </c>
    </row>
    <row r="566" spans="16:17">
      <c r="P566" s="28">
        <f>IF(CACReader!K568="USMC",1,0)</f>
        <v>0</v>
      </c>
      <c r="Q566" s="28">
        <f>IF('Expiring CAC'!A570="",0,IF('Expiring CAC'!A570&lt;5,1,0))</f>
        <v>0</v>
      </c>
    </row>
    <row r="567" spans="16:17">
      <c r="P567" s="28">
        <f>IF(CACReader!K569="USMC",1,0)</f>
        <v>0</v>
      </c>
      <c r="Q567" s="28">
        <f>IF('Expiring CAC'!A571="",0,IF('Expiring CAC'!A571&lt;5,1,0))</f>
        <v>0</v>
      </c>
    </row>
    <row r="568" spans="16:17">
      <c r="P568" s="28">
        <f>IF(CACReader!K570="USMC",1,0)</f>
        <v>0</v>
      </c>
      <c r="Q568" s="28">
        <f>IF('Expiring CAC'!A572="",0,IF('Expiring CAC'!A572&lt;5,1,0))</f>
        <v>0</v>
      </c>
    </row>
    <row r="569" spans="16:17">
      <c r="P569" s="28">
        <f>IF(CACReader!K571="USMC",1,0)</f>
        <v>0</v>
      </c>
      <c r="Q569" s="28">
        <f>IF('Expiring CAC'!A573="",0,IF('Expiring CAC'!A573&lt;5,1,0))</f>
        <v>0</v>
      </c>
    </row>
    <row r="570" spans="16:17">
      <c r="P570" s="28">
        <f>IF(CACReader!K572="USMC",1,0)</f>
        <v>0</v>
      </c>
      <c r="Q570" s="28">
        <f>IF('Expiring CAC'!A574="",0,IF('Expiring CAC'!A574&lt;5,1,0))</f>
        <v>0</v>
      </c>
    </row>
    <row r="571" spans="16:17">
      <c r="P571" s="28">
        <f>IF(CACReader!K573="USMC",1,0)</f>
        <v>0</v>
      </c>
      <c r="Q571" s="28">
        <f>IF('Expiring CAC'!A575="",0,IF('Expiring CAC'!A575&lt;5,1,0))</f>
        <v>0</v>
      </c>
    </row>
    <row r="572" spans="16:17">
      <c r="P572" s="28">
        <f>IF(CACReader!K574="USMC",1,0)</f>
        <v>0</v>
      </c>
      <c r="Q572" s="28">
        <f>IF('Expiring CAC'!A576="",0,IF('Expiring CAC'!A576&lt;5,1,0))</f>
        <v>0</v>
      </c>
    </row>
    <row r="573" spans="16:17">
      <c r="P573" s="28">
        <f>IF(CACReader!K575="USMC",1,0)</f>
        <v>0</v>
      </c>
      <c r="Q573" s="28">
        <f>IF('Expiring CAC'!A577="",0,IF('Expiring CAC'!A577&lt;5,1,0))</f>
        <v>0</v>
      </c>
    </row>
    <row r="574" spans="16:17">
      <c r="P574" s="28">
        <f>IF(CACReader!K576="USMC",1,0)</f>
        <v>0</v>
      </c>
      <c r="Q574" s="28">
        <f>IF('Expiring CAC'!A578="",0,IF('Expiring CAC'!A578&lt;5,1,0))</f>
        <v>0</v>
      </c>
    </row>
    <row r="575" spans="16:17">
      <c r="P575" s="28">
        <f>IF(CACReader!K577="USMC",1,0)</f>
        <v>0</v>
      </c>
      <c r="Q575" s="28">
        <f>IF('Expiring CAC'!A579="",0,IF('Expiring CAC'!A579&lt;5,1,0))</f>
        <v>0</v>
      </c>
    </row>
    <row r="576" spans="16:17">
      <c r="P576" s="28">
        <f>IF(CACReader!K578="USMC",1,0)</f>
        <v>0</v>
      </c>
      <c r="Q576" s="28">
        <f>IF('Expiring CAC'!A580="",0,IF('Expiring CAC'!A580&lt;5,1,0))</f>
        <v>0</v>
      </c>
    </row>
    <row r="577" spans="16:17">
      <c r="P577" s="28">
        <f>IF(CACReader!K579="USMC",1,0)</f>
        <v>0</v>
      </c>
      <c r="Q577" s="28">
        <f>IF('Expiring CAC'!A581="",0,IF('Expiring CAC'!A581&lt;5,1,0))</f>
        <v>0</v>
      </c>
    </row>
    <row r="578" spans="16:17">
      <c r="P578" s="28">
        <f>IF(CACReader!K580="USMC",1,0)</f>
        <v>0</v>
      </c>
      <c r="Q578" s="28">
        <f>IF('Expiring CAC'!A582="",0,IF('Expiring CAC'!A582&lt;5,1,0))</f>
        <v>0</v>
      </c>
    </row>
    <row r="579" spans="16:17">
      <c r="P579" s="28">
        <f>IF(CACReader!K581="USMC",1,0)</f>
        <v>0</v>
      </c>
      <c r="Q579" s="28">
        <f>IF('Expiring CAC'!A583="",0,IF('Expiring CAC'!A583&lt;5,1,0))</f>
        <v>0</v>
      </c>
    </row>
    <row r="580" spans="16:17">
      <c r="P580" s="28">
        <f>IF(CACReader!K582="USMC",1,0)</f>
        <v>0</v>
      </c>
      <c r="Q580" s="28">
        <f>IF('Expiring CAC'!A584="",0,IF('Expiring CAC'!A584&lt;5,1,0))</f>
        <v>0</v>
      </c>
    </row>
    <row r="581" spans="16:17">
      <c r="P581" s="28">
        <f>IF(CACReader!K583="USMC",1,0)</f>
        <v>0</v>
      </c>
      <c r="Q581" s="28">
        <f>IF('Expiring CAC'!A585="",0,IF('Expiring CAC'!A585&lt;5,1,0))</f>
        <v>0</v>
      </c>
    </row>
    <row r="582" spans="16:17">
      <c r="P582" s="28">
        <f>IF(CACReader!K584="USMC",1,0)</f>
        <v>0</v>
      </c>
      <c r="Q582" s="28">
        <f>IF('Expiring CAC'!A586="",0,IF('Expiring CAC'!A586&lt;5,1,0))</f>
        <v>0</v>
      </c>
    </row>
    <row r="583" spans="16:17">
      <c r="P583" s="28">
        <f>IF(CACReader!K585="USMC",1,0)</f>
        <v>0</v>
      </c>
      <c r="Q583" s="28">
        <f>IF('Expiring CAC'!A587="",0,IF('Expiring CAC'!A587&lt;5,1,0))</f>
        <v>0</v>
      </c>
    </row>
    <row r="584" spans="16:17">
      <c r="P584" s="28">
        <f>IF(CACReader!K586="USMC",1,0)</f>
        <v>0</v>
      </c>
      <c r="Q584" s="28">
        <f>IF('Expiring CAC'!A588="",0,IF('Expiring CAC'!A588&lt;5,1,0))</f>
        <v>0</v>
      </c>
    </row>
    <row r="585" spans="16:17">
      <c r="P585" s="28">
        <f>IF(CACReader!K587="USMC",1,0)</f>
        <v>0</v>
      </c>
      <c r="Q585" s="28">
        <f>IF('Expiring CAC'!A589="",0,IF('Expiring CAC'!A589&lt;5,1,0))</f>
        <v>0</v>
      </c>
    </row>
    <row r="586" spans="16:17">
      <c r="P586" s="28">
        <f>IF(CACReader!K588="USMC",1,0)</f>
        <v>0</v>
      </c>
      <c r="Q586" s="28">
        <f>IF('Expiring CAC'!A590="",0,IF('Expiring CAC'!A590&lt;5,1,0))</f>
        <v>0</v>
      </c>
    </row>
    <row r="587" spans="16:17">
      <c r="P587" s="28">
        <f>IF(CACReader!K589="USMC",1,0)</f>
        <v>0</v>
      </c>
      <c r="Q587" s="28">
        <f>IF('Expiring CAC'!A591="",0,IF('Expiring CAC'!A591&lt;5,1,0))</f>
        <v>0</v>
      </c>
    </row>
    <row r="588" spans="16:17">
      <c r="P588" s="28">
        <f>IF(CACReader!K590="USMC",1,0)</f>
        <v>0</v>
      </c>
      <c r="Q588" s="28">
        <f>IF('Expiring CAC'!A592="",0,IF('Expiring CAC'!A592&lt;5,1,0))</f>
        <v>0</v>
      </c>
    </row>
    <row r="589" spans="16:17">
      <c r="P589" s="28">
        <f>IF(CACReader!K591="USMC",1,0)</f>
        <v>0</v>
      </c>
      <c r="Q589" s="28">
        <f>IF('Expiring CAC'!A593="",0,IF('Expiring CAC'!A593&lt;5,1,0))</f>
        <v>0</v>
      </c>
    </row>
    <row r="590" spans="16:17">
      <c r="P590" s="28">
        <f>IF(CACReader!K592="USMC",1,0)</f>
        <v>0</v>
      </c>
      <c r="Q590" s="28">
        <f>IF('Expiring CAC'!A594="",0,IF('Expiring CAC'!A594&lt;5,1,0))</f>
        <v>0</v>
      </c>
    </row>
    <row r="591" spans="16:17">
      <c r="P591" s="28">
        <f>IF(CACReader!K593="USMC",1,0)</f>
        <v>0</v>
      </c>
      <c r="Q591" s="28">
        <f>IF('Expiring CAC'!A595="",0,IF('Expiring CAC'!A595&lt;5,1,0))</f>
        <v>0</v>
      </c>
    </row>
    <row r="592" spans="16:17">
      <c r="P592" s="28">
        <f>IF(CACReader!K594="USMC",1,0)</f>
        <v>0</v>
      </c>
      <c r="Q592" s="28">
        <f>IF('Expiring CAC'!A596="",0,IF('Expiring CAC'!A596&lt;5,1,0))</f>
        <v>0</v>
      </c>
    </row>
    <row r="593" spans="16:17">
      <c r="P593" s="28">
        <f>IF(CACReader!K595="USMC",1,0)</f>
        <v>0</v>
      </c>
      <c r="Q593" s="28">
        <f>IF('Expiring CAC'!A597="",0,IF('Expiring CAC'!A597&lt;5,1,0))</f>
        <v>0</v>
      </c>
    </row>
    <row r="594" spans="16:17">
      <c r="P594" s="28">
        <f>IF(CACReader!K596="USMC",1,0)</f>
        <v>0</v>
      </c>
      <c r="Q594" s="28">
        <f>IF('Expiring CAC'!A598="",0,IF('Expiring CAC'!A598&lt;5,1,0))</f>
        <v>0</v>
      </c>
    </row>
    <row r="595" spans="16:17">
      <c r="P595" s="28">
        <f>IF(CACReader!K597="USMC",1,0)</f>
        <v>0</v>
      </c>
      <c r="Q595" s="28">
        <f>IF('Expiring CAC'!A599="",0,IF('Expiring CAC'!A599&lt;5,1,0))</f>
        <v>0</v>
      </c>
    </row>
    <row r="596" spans="16:17">
      <c r="P596" s="28">
        <f>IF(CACReader!K598="USMC",1,0)</f>
        <v>0</v>
      </c>
      <c r="Q596" s="28">
        <f>IF('Expiring CAC'!A600="",0,IF('Expiring CAC'!A600&lt;5,1,0))</f>
        <v>0</v>
      </c>
    </row>
    <row r="597" spans="16:17">
      <c r="P597" s="28">
        <f>IF(CACReader!K599="USMC",1,0)</f>
        <v>0</v>
      </c>
      <c r="Q597" s="28">
        <f>IF('Expiring CAC'!A601="",0,IF('Expiring CAC'!A601&lt;5,1,0))</f>
        <v>0</v>
      </c>
    </row>
    <row r="598" spans="16:17">
      <c r="P598" s="28">
        <f>IF(CACReader!K600="USMC",1,0)</f>
        <v>0</v>
      </c>
      <c r="Q598" s="28">
        <f>IF('Expiring CAC'!A602="",0,IF('Expiring CAC'!A602&lt;5,1,0))</f>
        <v>0</v>
      </c>
    </row>
    <row r="599" spans="16:17">
      <c r="P599" s="28">
        <f>IF(CACReader!K601="USMC",1,0)</f>
        <v>0</v>
      </c>
      <c r="Q599" s="28">
        <f>IF('Expiring CAC'!A603="",0,IF('Expiring CAC'!A603&lt;5,1,0))</f>
        <v>0</v>
      </c>
    </row>
    <row r="600" spans="16:17">
      <c r="P600" s="28">
        <f>IF(CACReader!K602="USMC",1,0)</f>
        <v>0</v>
      </c>
      <c r="Q600" s="28">
        <f>IF('Expiring CAC'!A604="",0,IF('Expiring CAC'!A604&lt;5,1,0))</f>
        <v>0</v>
      </c>
    </row>
    <row r="601" spans="16:17">
      <c r="P601" s="28">
        <f>IF(CACReader!K603="USMC",1,0)</f>
        <v>0</v>
      </c>
      <c r="Q601" s="28">
        <f>IF('Expiring CAC'!A605="",0,IF('Expiring CAC'!A605&lt;5,1,0))</f>
        <v>0</v>
      </c>
    </row>
    <row r="602" spans="16:17">
      <c r="P602" s="28">
        <f>IF(CACReader!K604="USMC",1,0)</f>
        <v>0</v>
      </c>
      <c r="Q602" s="28">
        <f>IF('Expiring CAC'!A606="",0,IF('Expiring CAC'!A606&lt;5,1,0))</f>
        <v>0</v>
      </c>
    </row>
    <row r="603" spans="16:17">
      <c r="P603" s="28">
        <f>IF(CACReader!K605="USMC",1,0)</f>
        <v>0</v>
      </c>
      <c r="Q603" s="28">
        <f>IF('Expiring CAC'!A607="",0,IF('Expiring CAC'!A607&lt;5,1,0))</f>
        <v>0</v>
      </c>
    </row>
    <row r="604" spans="16:17">
      <c r="P604" s="28">
        <f>IF(CACReader!K606="USMC",1,0)</f>
        <v>0</v>
      </c>
      <c r="Q604" s="28">
        <f>IF('Expiring CAC'!A608="",0,IF('Expiring CAC'!A608&lt;5,1,0))</f>
        <v>0</v>
      </c>
    </row>
    <row r="605" spans="16:17">
      <c r="P605" s="28">
        <f>IF(CACReader!K607="USMC",1,0)</f>
        <v>0</v>
      </c>
      <c r="Q605" s="28">
        <f>IF('Expiring CAC'!A609="",0,IF('Expiring CAC'!A609&lt;5,1,0))</f>
        <v>0</v>
      </c>
    </row>
    <row r="606" spans="16:17">
      <c r="P606" s="28">
        <f>IF(CACReader!K608="USMC",1,0)</f>
        <v>0</v>
      </c>
      <c r="Q606" s="28">
        <f>IF('Expiring CAC'!A610="",0,IF('Expiring CAC'!A610&lt;5,1,0))</f>
        <v>0</v>
      </c>
    </row>
    <row r="607" spans="16:17">
      <c r="P607" s="28">
        <f>IF(CACReader!K609="USMC",1,0)</f>
        <v>0</v>
      </c>
      <c r="Q607" s="28">
        <f>IF('Expiring CAC'!A611="",0,IF('Expiring CAC'!A611&lt;5,1,0))</f>
        <v>0</v>
      </c>
    </row>
    <row r="608" spans="16:17">
      <c r="P608" s="28">
        <f>IF(CACReader!K610="USMC",1,0)</f>
        <v>0</v>
      </c>
      <c r="Q608" s="28">
        <f>IF('Expiring CAC'!A612="",0,IF('Expiring CAC'!A612&lt;5,1,0))</f>
        <v>0</v>
      </c>
    </row>
    <row r="609" spans="16:17">
      <c r="P609" s="28">
        <f>IF(CACReader!K611="USMC",1,0)</f>
        <v>0</v>
      </c>
      <c r="Q609" s="28">
        <f>IF('Expiring CAC'!A613="",0,IF('Expiring CAC'!A613&lt;5,1,0))</f>
        <v>0</v>
      </c>
    </row>
    <row r="610" spans="16:17">
      <c r="P610" s="28">
        <f>IF(CACReader!K612="USMC",1,0)</f>
        <v>0</v>
      </c>
      <c r="Q610" s="28">
        <f>IF('Expiring CAC'!A614="",0,IF('Expiring CAC'!A614&lt;5,1,0))</f>
        <v>0</v>
      </c>
    </row>
    <row r="611" spans="16:17">
      <c r="P611" s="28">
        <f>IF(CACReader!K613="USMC",1,0)</f>
        <v>0</v>
      </c>
      <c r="Q611" s="28">
        <f>IF('Expiring CAC'!A615="",0,IF('Expiring CAC'!A615&lt;5,1,0))</f>
        <v>0</v>
      </c>
    </row>
    <row r="612" spans="16:17">
      <c r="P612" s="28">
        <f>IF(CACReader!K614="USMC",1,0)</f>
        <v>0</v>
      </c>
      <c r="Q612" s="28">
        <f>IF('Expiring CAC'!A616="",0,IF('Expiring CAC'!A616&lt;5,1,0))</f>
        <v>0</v>
      </c>
    </row>
    <row r="613" spans="16:17">
      <c r="P613" s="28">
        <f>IF(CACReader!K615="USMC",1,0)</f>
        <v>0</v>
      </c>
      <c r="Q613" s="28">
        <f>IF('Expiring CAC'!A617="",0,IF('Expiring CAC'!A617&lt;5,1,0))</f>
        <v>0</v>
      </c>
    </row>
    <row r="614" spans="16:17">
      <c r="P614" s="28">
        <f>IF(CACReader!K616="USMC",1,0)</f>
        <v>0</v>
      </c>
      <c r="Q614" s="28">
        <f>IF('Expiring CAC'!A618="",0,IF('Expiring CAC'!A618&lt;5,1,0))</f>
        <v>0</v>
      </c>
    </row>
    <row r="615" spans="16:17">
      <c r="P615" s="28">
        <f>IF(CACReader!K617="USMC",1,0)</f>
        <v>0</v>
      </c>
      <c r="Q615" s="28">
        <f>IF('Expiring CAC'!A619="",0,IF('Expiring CAC'!A619&lt;5,1,0))</f>
        <v>0</v>
      </c>
    </row>
    <row r="616" spans="16:17">
      <c r="P616" s="28">
        <f>IF(CACReader!K618="USMC",1,0)</f>
        <v>0</v>
      </c>
      <c r="Q616" s="28">
        <f>IF('Expiring CAC'!A620="",0,IF('Expiring CAC'!A620&lt;5,1,0))</f>
        <v>0</v>
      </c>
    </row>
    <row r="617" spans="16:17">
      <c r="P617" s="28">
        <f>IF(CACReader!K619="USMC",1,0)</f>
        <v>0</v>
      </c>
      <c r="Q617" s="28">
        <f>IF('Expiring CAC'!A621="",0,IF('Expiring CAC'!A621&lt;5,1,0))</f>
        <v>0</v>
      </c>
    </row>
    <row r="618" spans="16:17">
      <c r="P618" s="28">
        <f>IF(CACReader!K620="USMC",1,0)</f>
        <v>0</v>
      </c>
      <c r="Q618" s="28">
        <f>IF('Expiring CAC'!A622="",0,IF('Expiring CAC'!A622&lt;5,1,0))</f>
        <v>0</v>
      </c>
    </row>
    <row r="619" spans="16:17">
      <c r="P619" s="28">
        <f>IF(CACReader!K621="USMC",1,0)</f>
        <v>0</v>
      </c>
      <c r="Q619" s="28">
        <f>IF('Expiring CAC'!A623="",0,IF('Expiring CAC'!A623&lt;5,1,0))</f>
        <v>0</v>
      </c>
    </row>
    <row r="620" spans="16:17">
      <c r="P620" s="28">
        <f>IF(CACReader!K622="USMC",1,0)</f>
        <v>0</v>
      </c>
      <c r="Q620" s="28">
        <f>IF('Expiring CAC'!A624="",0,IF('Expiring CAC'!A624&lt;5,1,0))</f>
        <v>0</v>
      </c>
    </row>
    <row r="621" spans="16:17">
      <c r="P621" s="28">
        <f>IF(CACReader!K623="USMC",1,0)</f>
        <v>0</v>
      </c>
      <c r="Q621" s="28">
        <f>IF('Expiring CAC'!A625="",0,IF('Expiring CAC'!A625&lt;5,1,0))</f>
        <v>0</v>
      </c>
    </row>
    <row r="622" spans="16:17">
      <c r="P622" s="28">
        <f>IF(CACReader!K624="USMC",1,0)</f>
        <v>0</v>
      </c>
      <c r="Q622" s="28">
        <f>IF('Expiring CAC'!A626="",0,IF('Expiring CAC'!A626&lt;5,1,0))</f>
        <v>0</v>
      </c>
    </row>
    <row r="623" spans="16:17">
      <c r="P623" s="28">
        <f>IF(CACReader!K625="USMC",1,0)</f>
        <v>0</v>
      </c>
      <c r="Q623" s="28">
        <f>IF('Expiring CAC'!A627="",0,IF('Expiring CAC'!A627&lt;5,1,0))</f>
        <v>0</v>
      </c>
    </row>
    <row r="624" spans="16:17">
      <c r="P624" s="28">
        <f>IF(CACReader!K626="USMC",1,0)</f>
        <v>0</v>
      </c>
      <c r="Q624" s="28">
        <f>IF('Expiring CAC'!A628="",0,IF('Expiring CAC'!A628&lt;5,1,0))</f>
        <v>0</v>
      </c>
    </row>
    <row r="625" spans="16:17">
      <c r="P625" s="28">
        <f>IF(CACReader!K627="USMC",1,0)</f>
        <v>0</v>
      </c>
      <c r="Q625" s="28">
        <f>IF('Expiring CAC'!A629="",0,IF('Expiring CAC'!A629&lt;5,1,0))</f>
        <v>0</v>
      </c>
    </row>
    <row r="626" spans="16:17">
      <c r="P626" s="28">
        <f>IF(CACReader!K628="USMC",1,0)</f>
        <v>0</v>
      </c>
      <c r="Q626" s="28">
        <f>IF('Expiring CAC'!A630="",0,IF('Expiring CAC'!A630&lt;5,1,0))</f>
        <v>0</v>
      </c>
    </row>
    <row r="627" spans="16:17">
      <c r="P627" s="28">
        <f>IF(CACReader!K629="USMC",1,0)</f>
        <v>0</v>
      </c>
      <c r="Q627" s="28">
        <f>IF('Expiring CAC'!A631="",0,IF('Expiring CAC'!A631&lt;5,1,0))</f>
        <v>0</v>
      </c>
    </row>
    <row r="628" spans="16:17">
      <c r="P628" s="28">
        <f>IF(CACReader!K630="USMC",1,0)</f>
        <v>0</v>
      </c>
      <c r="Q628" s="28">
        <f>IF('Expiring CAC'!A632="",0,IF('Expiring CAC'!A632&lt;5,1,0))</f>
        <v>0</v>
      </c>
    </row>
    <row r="629" spans="16:17">
      <c r="P629" s="28">
        <f>IF(CACReader!K631="USMC",1,0)</f>
        <v>0</v>
      </c>
      <c r="Q629" s="28">
        <f>IF('Expiring CAC'!A633="",0,IF('Expiring CAC'!A633&lt;5,1,0))</f>
        <v>0</v>
      </c>
    </row>
    <row r="630" spans="16:17">
      <c r="P630" s="28">
        <f>IF(CACReader!K632="USMC",1,0)</f>
        <v>0</v>
      </c>
      <c r="Q630" s="28">
        <f>IF('Expiring CAC'!A634="",0,IF('Expiring CAC'!A634&lt;5,1,0))</f>
        <v>0</v>
      </c>
    </row>
    <row r="631" spans="16:17">
      <c r="P631" s="28">
        <f>IF(CACReader!K633="USMC",1,0)</f>
        <v>0</v>
      </c>
      <c r="Q631" s="28">
        <f>IF('Expiring CAC'!A635="",0,IF('Expiring CAC'!A635&lt;5,1,0))</f>
        <v>0</v>
      </c>
    </row>
    <row r="632" spans="16:17">
      <c r="P632" s="28">
        <f>IF(CACReader!K634="USMC",1,0)</f>
        <v>0</v>
      </c>
      <c r="Q632" s="28">
        <f>IF('Expiring CAC'!A636="",0,IF('Expiring CAC'!A636&lt;5,1,0))</f>
        <v>0</v>
      </c>
    </row>
    <row r="633" spans="16:17">
      <c r="P633" s="28">
        <f>IF(CACReader!K635="USMC",1,0)</f>
        <v>0</v>
      </c>
      <c r="Q633" s="28">
        <f>IF('Expiring CAC'!A637="",0,IF('Expiring CAC'!A637&lt;5,1,0))</f>
        <v>0</v>
      </c>
    </row>
    <row r="634" spans="16:17">
      <c r="P634" s="28">
        <f>IF(CACReader!K636="USMC",1,0)</f>
        <v>0</v>
      </c>
      <c r="Q634" s="28">
        <f>IF('Expiring CAC'!A638="",0,IF('Expiring CAC'!A638&lt;5,1,0))</f>
        <v>0</v>
      </c>
    </row>
    <row r="635" spans="16:17">
      <c r="P635" s="28">
        <f>IF(CACReader!K637="USMC",1,0)</f>
        <v>0</v>
      </c>
      <c r="Q635" s="28">
        <f>IF('Expiring CAC'!A639="",0,IF('Expiring CAC'!A639&lt;5,1,0))</f>
        <v>0</v>
      </c>
    </row>
    <row r="636" spans="16:17">
      <c r="P636" s="28">
        <f>IF(CACReader!K638="USMC",1,0)</f>
        <v>0</v>
      </c>
      <c r="Q636" s="28">
        <f>IF('Expiring CAC'!A640="",0,IF('Expiring CAC'!A640&lt;5,1,0))</f>
        <v>0</v>
      </c>
    </row>
    <row r="637" spans="16:17">
      <c r="P637" s="28">
        <f>IF(CACReader!K639="USMC",1,0)</f>
        <v>0</v>
      </c>
      <c r="Q637" s="28">
        <f>IF('Expiring CAC'!A641="",0,IF('Expiring CAC'!A641&lt;5,1,0))</f>
        <v>0</v>
      </c>
    </row>
    <row r="638" spans="16:17">
      <c r="P638" s="28">
        <f>IF(CACReader!K640="USMC",1,0)</f>
        <v>0</v>
      </c>
      <c r="Q638" s="28">
        <f>IF('Expiring CAC'!A642="",0,IF('Expiring CAC'!A642&lt;5,1,0))</f>
        <v>0</v>
      </c>
    </row>
    <row r="639" spans="16:17">
      <c r="P639" s="28">
        <f>IF(CACReader!K641="USMC",1,0)</f>
        <v>0</v>
      </c>
      <c r="Q639" s="28">
        <f>IF('Expiring CAC'!A643="",0,IF('Expiring CAC'!A643&lt;5,1,0))</f>
        <v>0</v>
      </c>
    </row>
    <row r="640" spans="16:17">
      <c r="P640" s="28">
        <f>IF(CACReader!K642="USMC",1,0)</f>
        <v>0</v>
      </c>
      <c r="Q640" s="28">
        <f>IF('Expiring CAC'!A644="",0,IF('Expiring CAC'!A644&lt;5,1,0))</f>
        <v>0</v>
      </c>
    </row>
    <row r="641" spans="16:17">
      <c r="P641" s="28">
        <f>IF(CACReader!K643="USMC",1,0)</f>
        <v>0</v>
      </c>
      <c r="Q641" s="28">
        <f>IF('Expiring CAC'!A645="",0,IF('Expiring CAC'!A645&lt;5,1,0))</f>
        <v>0</v>
      </c>
    </row>
    <row r="642" spans="16:17">
      <c r="P642" s="28">
        <f>IF(CACReader!K644="USMC",1,0)</f>
        <v>0</v>
      </c>
      <c r="Q642" s="28">
        <f>IF('Expiring CAC'!A646="",0,IF('Expiring CAC'!A646&lt;5,1,0))</f>
        <v>0</v>
      </c>
    </row>
    <row r="643" spans="16:17">
      <c r="P643" s="28">
        <f>IF(CACReader!K645="USMC",1,0)</f>
        <v>0</v>
      </c>
      <c r="Q643" s="28">
        <f>IF('Expiring CAC'!A647="",0,IF('Expiring CAC'!A647&lt;5,1,0))</f>
        <v>0</v>
      </c>
    </row>
    <row r="644" spans="16:17">
      <c r="P644" s="28">
        <f>IF(CACReader!K646="USMC",1,0)</f>
        <v>0</v>
      </c>
      <c r="Q644" s="28">
        <f>IF('Expiring CAC'!A648="",0,IF('Expiring CAC'!A648&lt;5,1,0))</f>
        <v>0</v>
      </c>
    </row>
    <row r="645" spans="16:17">
      <c r="P645" s="28">
        <f>IF(CACReader!K647="USMC",1,0)</f>
        <v>0</v>
      </c>
      <c r="Q645" s="28">
        <f>IF('Expiring CAC'!A649="",0,IF('Expiring CAC'!A649&lt;5,1,0))</f>
        <v>0</v>
      </c>
    </row>
    <row r="646" spans="16:17">
      <c r="P646" s="28">
        <f>IF(CACReader!K648="USMC",1,0)</f>
        <v>0</v>
      </c>
      <c r="Q646" s="28">
        <f>IF('Expiring CAC'!A650="",0,IF('Expiring CAC'!A650&lt;5,1,0))</f>
        <v>0</v>
      </c>
    </row>
    <row r="647" spans="16:17">
      <c r="P647" s="28">
        <f>IF(CACReader!K649="USMC",1,0)</f>
        <v>0</v>
      </c>
      <c r="Q647" s="28">
        <f>IF('Expiring CAC'!A651="",0,IF('Expiring CAC'!A651&lt;5,1,0))</f>
        <v>0</v>
      </c>
    </row>
    <row r="648" spans="16:17">
      <c r="P648" s="28">
        <f>IF(CACReader!K650="USMC",1,0)</f>
        <v>0</v>
      </c>
      <c r="Q648" s="28">
        <f>IF('Expiring CAC'!A652="",0,IF('Expiring CAC'!A652&lt;5,1,0))</f>
        <v>0</v>
      </c>
    </row>
    <row r="649" spans="16:17">
      <c r="P649" s="28">
        <f>IF(CACReader!K651="USMC",1,0)</f>
        <v>0</v>
      </c>
      <c r="Q649" s="28">
        <f>IF('Expiring CAC'!A653="",0,IF('Expiring CAC'!A653&lt;5,1,0))</f>
        <v>0</v>
      </c>
    </row>
    <row r="650" spans="16:17">
      <c r="P650" s="28">
        <f>IF(CACReader!K652="USMC",1,0)</f>
        <v>0</v>
      </c>
      <c r="Q650" s="28">
        <f>IF('Expiring CAC'!A654="",0,IF('Expiring CAC'!A654&lt;5,1,0))</f>
        <v>0</v>
      </c>
    </row>
    <row r="651" spans="16:17">
      <c r="P651" s="28">
        <f>IF(CACReader!K653="USMC",1,0)</f>
        <v>0</v>
      </c>
      <c r="Q651" s="28">
        <f>IF('Expiring CAC'!A655="",0,IF('Expiring CAC'!A655&lt;5,1,0))</f>
        <v>0</v>
      </c>
    </row>
    <row r="652" spans="16:17">
      <c r="P652" s="28">
        <f>IF(CACReader!K654="USMC",1,0)</f>
        <v>0</v>
      </c>
      <c r="Q652" s="28">
        <f>IF('Expiring CAC'!A656="",0,IF('Expiring CAC'!A656&lt;5,1,0))</f>
        <v>0</v>
      </c>
    </row>
    <row r="653" spans="16:17">
      <c r="P653" s="28">
        <f>IF(CACReader!K655="USMC",1,0)</f>
        <v>0</v>
      </c>
      <c r="Q653" s="28">
        <f>IF('Expiring CAC'!A657="",0,IF('Expiring CAC'!A657&lt;5,1,0))</f>
        <v>0</v>
      </c>
    </row>
    <row r="654" spans="16:17">
      <c r="P654" s="28">
        <f>IF(CACReader!K656="USMC",1,0)</f>
        <v>0</v>
      </c>
      <c r="Q654" s="28">
        <f>IF('Expiring CAC'!A658="",0,IF('Expiring CAC'!A658&lt;5,1,0))</f>
        <v>0</v>
      </c>
    </row>
    <row r="655" spans="16:17">
      <c r="P655" s="28">
        <f>IF(CACReader!K657="USMC",1,0)</f>
        <v>0</v>
      </c>
      <c r="Q655" s="28">
        <f>IF('Expiring CAC'!A659="",0,IF('Expiring CAC'!A659&lt;5,1,0))</f>
        <v>0</v>
      </c>
    </row>
    <row r="656" spans="16:17">
      <c r="P656" s="28">
        <f>IF(CACReader!K658="USMC",1,0)</f>
        <v>0</v>
      </c>
      <c r="Q656" s="28">
        <f>IF('Expiring CAC'!A660="",0,IF('Expiring CAC'!A660&lt;5,1,0))</f>
        <v>0</v>
      </c>
    </row>
    <row r="657" spans="16:17">
      <c r="P657" s="28">
        <f>IF(CACReader!K659="USMC",1,0)</f>
        <v>0</v>
      </c>
      <c r="Q657" s="28">
        <f>IF('Expiring CAC'!A661="",0,IF('Expiring CAC'!A661&lt;5,1,0))</f>
        <v>0</v>
      </c>
    </row>
    <row r="658" spans="16:17">
      <c r="P658" s="28">
        <f>IF(CACReader!K660="USMC",1,0)</f>
        <v>0</v>
      </c>
      <c r="Q658" s="28">
        <f>IF('Expiring CAC'!A662="",0,IF('Expiring CAC'!A662&lt;5,1,0))</f>
        <v>0</v>
      </c>
    </row>
    <row r="659" spans="16:17">
      <c r="P659" s="28">
        <f>IF(CACReader!K661="USMC",1,0)</f>
        <v>0</v>
      </c>
      <c r="Q659" s="28">
        <f>IF('Expiring CAC'!A663="",0,IF('Expiring CAC'!A663&lt;5,1,0))</f>
        <v>0</v>
      </c>
    </row>
    <row r="660" spans="16:17">
      <c r="P660" s="28">
        <f>IF(CACReader!K662="USMC",1,0)</f>
        <v>0</v>
      </c>
      <c r="Q660" s="28">
        <f>IF('Expiring CAC'!A664="",0,IF('Expiring CAC'!A664&lt;5,1,0))</f>
        <v>0</v>
      </c>
    </row>
    <row r="661" spans="16:17">
      <c r="P661" s="28">
        <f>IF(CACReader!K663="USMC",1,0)</f>
        <v>0</v>
      </c>
      <c r="Q661" s="28">
        <f>IF('Expiring CAC'!A665="",0,IF('Expiring CAC'!A665&lt;5,1,0))</f>
        <v>0</v>
      </c>
    </row>
    <row r="662" spans="16:17">
      <c r="P662" s="28">
        <f>IF(CACReader!K664="USMC",1,0)</f>
        <v>0</v>
      </c>
      <c r="Q662" s="28">
        <f>IF('Expiring CAC'!A666="",0,IF('Expiring CAC'!A666&lt;5,1,0))</f>
        <v>0</v>
      </c>
    </row>
    <row r="663" spans="16:17">
      <c r="P663" s="28">
        <f>IF(CACReader!K665="USMC",1,0)</f>
        <v>0</v>
      </c>
      <c r="Q663" s="28">
        <f>IF('Expiring CAC'!A667="",0,IF('Expiring CAC'!A667&lt;5,1,0))</f>
        <v>0</v>
      </c>
    </row>
    <row r="664" spans="16:17">
      <c r="P664" s="28">
        <f>IF(CACReader!K666="USMC",1,0)</f>
        <v>0</v>
      </c>
      <c r="Q664" s="28">
        <f>IF('Expiring CAC'!A668="",0,IF('Expiring CAC'!A668&lt;5,1,0))</f>
        <v>0</v>
      </c>
    </row>
    <row r="665" spans="16:17">
      <c r="P665" s="28">
        <f>IF(CACReader!K667="USMC",1,0)</f>
        <v>0</v>
      </c>
      <c r="Q665" s="28">
        <f>IF('Expiring CAC'!A669="",0,IF('Expiring CAC'!A669&lt;5,1,0))</f>
        <v>0</v>
      </c>
    </row>
    <row r="666" spans="16:17">
      <c r="P666" s="28">
        <f>IF(CACReader!K668="USMC",1,0)</f>
        <v>0</v>
      </c>
      <c r="Q666" s="28">
        <f>IF('Expiring CAC'!A670="",0,IF('Expiring CAC'!A670&lt;5,1,0))</f>
        <v>0</v>
      </c>
    </row>
    <row r="667" spans="16:17">
      <c r="P667" s="28">
        <f>IF(CACReader!K669="USMC",1,0)</f>
        <v>0</v>
      </c>
      <c r="Q667" s="28">
        <f>IF('Expiring CAC'!A671="",0,IF('Expiring CAC'!A671&lt;5,1,0))</f>
        <v>0</v>
      </c>
    </row>
    <row r="668" spans="16:17">
      <c r="P668" s="28">
        <f>IF(CACReader!K670="USMC",1,0)</f>
        <v>0</v>
      </c>
      <c r="Q668" s="28">
        <f>IF('Expiring CAC'!A672="",0,IF('Expiring CAC'!A672&lt;5,1,0))</f>
        <v>0</v>
      </c>
    </row>
    <row r="669" spans="16:17">
      <c r="P669" s="28">
        <f>IF(CACReader!K671="USMC",1,0)</f>
        <v>0</v>
      </c>
      <c r="Q669" s="28">
        <f>IF('Expiring CAC'!A673="",0,IF('Expiring CAC'!A673&lt;5,1,0))</f>
        <v>0</v>
      </c>
    </row>
    <row r="670" spans="16:17">
      <c r="P670" s="28">
        <f>IF(CACReader!K672="USMC",1,0)</f>
        <v>0</v>
      </c>
      <c r="Q670" s="28">
        <f>IF('Expiring CAC'!A674="",0,IF('Expiring CAC'!A674&lt;5,1,0))</f>
        <v>0</v>
      </c>
    </row>
    <row r="671" spans="16:17">
      <c r="P671" s="28">
        <f>IF(CACReader!K673="USMC",1,0)</f>
        <v>0</v>
      </c>
      <c r="Q671" s="28">
        <f>IF('Expiring CAC'!A675="",0,IF('Expiring CAC'!A675&lt;5,1,0))</f>
        <v>0</v>
      </c>
    </row>
    <row r="672" spans="16:17">
      <c r="P672" s="28">
        <f>IF(CACReader!K674="USMC",1,0)</f>
        <v>0</v>
      </c>
      <c r="Q672" s="28">
        <f>IF('Expiring CAC'!A676="",0,IF('Expiring CAC'!A676&lt;5,1,0))</f>
        <v>0</v>
      </c>
    </row>
    <row r="673" spans="16:17">
      <c r="P673" s="28">
        <f>IF(CACReader!K675="USMC",1,0)</f>
        <v>0</v>
      </c>
      <c r="Q673" s="28">
        <f>IF('Expiring CAC'!A677="",0,IF('Expiring CAC'!A677&lt;5,1,0))</f>
        <v>0</v>
      </c>
    </row>
    <row r="674" spans="16:17">
      <c r="P674" s="28">
        <f>IF(CACReader!K676="USMC",1,0)</f>
        <v>0</v>
      </c>
      <c r="Q674" s="28">
        <f>IF('Expiring CAC'!A678="",0,IF('Expiring CAC'!A678&lt;5,1,0))</f>
        <v>0</v>
      </c>
    </row>
    <row r="675" spans="16:17">
      <c r="P675" s="28">
        <f>IF(CACReader!K677="USMC",1,0)</f>
        <v>0</v>
      </c>
      <c r="Q675" s="28">
        <f>IF('Expiring CAC'!A679="",0,IF('Expiring CAC'!A679&lt;5,1,0))</f>
        <v>0</v>
      </c>
    </row>
    <row r="676" spans="16:17">
      <c r="P676" s="28">
        <f>IF(CACReader!K678="USMC",1,0)</f>
        <v>0</v>
      </c>
      <c r="Q676" s="28">
        <f>IF('Expiring CAC'!A680="",0,IF('Expiring CAC'!A680&lt;5,1,0))</f>
        <v>0</v>
      </c>
    </row>
    <row r="677" spans="16:17">
      <c r="P677" s="28">
        <f>IF(CACReader!K679="USMC",1,0)</f>
        <v>0</v>
      </c>
      <c r="Q677" s="28">
        <f>IF('Expiring CAC'!A681="",0,IF('Expiring CAC'!A681&lt;5,1,0))</f>
        <v>0</v>
      </c>
    </row>
    <row r="678" spans="16:17">
      <c r="P678" s="28">
        <f>IF(CACReader!K680="USMC",1,0)</f>
        <v>0</v>
      </c>
      <c r="Q678" s="28">
        <f>IF('Expiring CAC'!A682="",0,IF('Expiring CAC'!A682&lt;5,1,0))</f>
        <v>0</v>
      </c>
    </row>
    <row r="679" spans="16:17">
      <c r="P679" s="28">
        <f>IF(CACReader!K681="USMC",1,0)</f>
        <v>0</v>
      </c>
      <c r="Q679" s="28">
        <f>IF('Expiring CAC'!A683="",0,IF('Expiring CAC'!A683&lt;5,1,0))</f>
        <v>0</v>
      </c>
    </row>
    <row r="680" spans="16:17">
      <c r="P680" s="28">
        <f>IF(CACReader!K682="USMC",1,0)</f>
        <v>0</v>
      </c>
      <c r="Q680" s="28">
        <f>IF('Expiring CAC'!A684="",0,IF('Expiring CAC'!A684&lt;5,1,0))</f>
        <v>0</v>
      </c>
    </row>
    <row r="681" spans="16:17">
      <c r="P681" s="28">
        <f>IF(CACReader!K683="USMC",1,0)</f>
        <v>0</v>
      </c>
      <c r="Q681" s="28">
        <f>IF('Expiring CAC'!A685="",0,IF('Expiring CAC'!A685&lt;5,1,0))</f>
        <v>0</v>
      </c>
    </row>
    <row r="682" spans="16:17">
      <c r="P682" s="28">
        <f>IF(CACReader!K684="USMC",1,0)</f>
        <v>0</v>
      </c>
      <c r="Q682" s="28">
        <f>IF('Expiring CAC'!A686="",0,IF('Expiring CAC'!A686&lt;5,1,0))</f>
        <v>0</v>
      </c>
    </row>
    <row r="683" spans="16:17">
      <c r="P683" s="28">
        <f>IF(CACReader!K685="USMC",1,0)</f>
        <v>0</v>
      </c>
      <c r="Q683" s="28">
        <f>IF('Expiring CAC'!A687="",0,IF('Expiring CAC'!A687&lt;5,1,0))</f>
        <v>0</v>
      </c>
    </row>
    <row r="684" spans="16:17">
      <c r="P684" s="28">
        <f>IF(CACReader!K686="USMC",1,0)</f>
        <v>0</v>
      </c>
      <c r="Q684" s="28">
        <f>IF('Expiring CAC'!A688="",0,IF('Expiring CAC'!A688&lt;5,1,0))</f>
        <v>0</v>
      </c>
    </row>
    <row r="685" spans="16:17">
      <c r="P685" s="28">
        <f>IF(CACReader!K687="USMC",1,0)</f>
        <v>0</v>
      </c>
      <c r="Q685" s="28">
        <f>IF('Expiring CAC'!A689="",0,IF('Expiring CAC'!A689&lt;5,1,0))</f>
        <v>0</v>
      </c>
    </row>
    <row r="686" spans="16:17">
      <c r="P686" s="28">
        <f>IF(CACReader!K688="USMC",1,0)</f>
        <v>0</v>
      </c>
      <c r="Q686" s="28">
        <f>IF('Expiring CAC'!A690="",0,IF('Expiring CAC'!A690&lt;5,1,0))</f>
        <v>0</v>
      </c>
    </row>
    <row r="687" spans="16:17">
      <c r="P687" s="28">
        <f>IF(CACReader!K689="USMC",1,0)</f>
        <v>0</v>
      </c>
      <c r="Q687" s="28">
        <f>IF('Expiring CAC'!A691="",0,IF('Expiring CAC'!A691&lt;5,1,0))</f>
        <v>0</v>
      </c>
    </row>
    <row r="688" spans="16:17">
      <c r="P688" s="28">
        <f>IF(CACReader!K690="USMC",1,0)</f>
        <v>0</v>
      </c>
      <c r="Q688" s="28">
        <f>IF('Expiring CAC'!A692="",0,IF('Expiring CAC'!A692&lt;5,1,0))</f>
        <v>0</v>
      </c>
    </row>
    <row r="689" spans="16:17">
      <c r="P689" s="28">
        <f>IF(CACReader!K691="USMC",1,0)</f>
        <v>0</v>
      </c>
      <c r="Q689" s="28">
        <f>IF('Expiring CAC'!A693="",0,IF('Expiring CAC'!A693&lt;5,1,0))</f>
        <v>0</v>
      </c>
    </row>
    <row r="690" spans="16:17">
      <c r="P690" s="28">
        <f>IF(CACReader!K692="USMC",1,0)</f>
        <v>0</v>
      </c>
      <c r="Q690" s="28">
        <f>IF('Expiring CAC'!A694="",0,IF('Expiring CAC'!A694&lt;5,1,0))</f>
        <v>0</v>
      </c>
    </row>
    <row r="691" spans="16:17">
      <c r="P691" s="28">
        <f>IF(CACReader!K693="USMC",1,0)</f>
        <v>0</v>
      </c>
      <c r="Q691" s="28">
        <f>IF('Expiring CAC'!A695="",0,IF('Expiring CAC'!A695&lt;5,1,0))</f>
        <v>0</v>
      </c>
    </row>
    <row r="692" spans="16:17">
      <c r="P692" s="28">
        <f>IF(CACReader!K694="USMC",1,0)</f>
        <v>0</v>
      </c>
      <c r="Q692" s="28">
        <f>IF('Expiring CAC'!A696="",0,IF('Expiring CAC'!A696&lt;5,1,0))</f>
        <v>0</v>
      </c>
    </row>
    <row r="693" spans="16:17">
      <c r="P693" s="28">
        <f>IF(CACReader!K695="USMC",1,0)</f>
        <v>0</v>
      </c>
      <c r="Q693" s="28">
        <f>IF('Expiring CAC'!A697="",0,IF('Expiring CAC'!A697&lt;5,1,0))</f>
        <v>0</v>
      </c>
    </row>
    <row r="694" spans="16:17">
      <c r="P694" s="28">
        <f>IF(CACReader!K696="USMC",1,0)</f>
        <v>0</v>
      </c>
      <c r="Q694" s="28">
        <f>IF('Expiring CAC'!A698="",0,IF('Expiring CAC'!A698&lt;5,1,0))</f>
        <v>0</v>
      </c>
    </row>
    <row r="695" spans="16:17">
      <c r="P695" s="28">
        <f>IF(CACReader!K697="USMC",1,0)</f>
        <v>0</v>
      </c>
      <c r="Q695" s="28">
        <f>IF('Expiring CAC'!A699="",0,IF('Expiring CAC'!A699&lt;5,1,0))</f>
        <v>0</v>
      </c>
    </row>
    <row r="696" spans="16:17">
      <c r="P696" s="28">
        <f>IF(CACReader!K698="USMC",1,0)</f>
        <v>0</v>
      </c>
      <c r="Q696" s="28">
        <f>IF('Expiring CAC'!A700="",0,IF('Expiring CAC'!A700&lt;5,1,0))</f>
        <v>0</v>
      </c>
    </row>
    <row r="697" spans="16:17">
      <c r="P697" s="28">
        <f>IF(CACReader!K699="USMC",1,0)</f>
        <v>0</v>
      </c>
      <c r="Q697" s="28">
        <f>IF('Expiring CAC'!A701="",0,IF('Expiring CAC'!A701&lt;5,1,0))</f>
        <v>0</v>
      </c>
    </row>
    <row r="698" spans="16:17">
      <c r="P698" s="28">
        <f>IF(CACReader!K700="USMC",1,0)</f>
        <v>0</v>
      </c>
      <c r="Q698" s="28">
        <f>IF('Expiring CAC'!A702="",0,IF('Expiring CAC'!A702&lt;5,1,0))</f>
        <v>0</v>
      </c>
    </row>
    <row r="699" spans="16:17">
      <c r="P699" s="28">
        <f>IF(CACReader!K701="USMC",1,0)</f>
        <v>0</v>
      </c>
      <c r="Q699" s="28">
        <f>IF('Expiring CAC'!A703="",0,IF('Expiring CAC'!A703&lt;5,1,0))</f>
        <v>0</v>
      </c>
    </row>
    <row r="700" spans="16:17">
      <c r="P700" s="28">
        <f>IF(CACReader!K702="USMC",1,0)</f>
        <v>0</v>
      </c>
      <c r="Q700" s="28">
        <f>IF('Expiring CAC'!A704="",0,IF('Expiring CAC'!A704&lt;5,1,0))</f>
        <v>0</v>
      </c>
    </row>
  </sheetData>
  <sheetProtection selectLockedCells="1" selectUnlockedCells="1"/>
  <sortState ref="A1:B32">
    <sortCondition ref="A1"/>
  </sortState>
  <mergeCells count="2">
    <mergeCell ref="C1:D1"/>
    <mergeCell ref="E1:G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CACReader</vt:lpstr>
      <vt:lpstr>DMM</vt:lpstr>
      <vt:lpstr>MasterRoster</vt:lpstr>
      <vt:lpstr>Absent Roster</vt:lpstr>
      <vt:lpstr>Expiring CAC</vt:lpstr>
      <vt:lpstr>DO NOT DELETE THIS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mceds-admin</dc:creator>
  <cp:lastModifiedBy>Sam Rice</cp:lastModifiedBy>
  <dcterms:created xsi:type="dcterms:W3CDTF">2017-03-16T13:28:34Z</dcterms:created>
  <dcterms:modified xsi:type="dcterms:W3CDTF">2018-04-02T01:55:32Z</dcterms:modified>
</cp:coreProperties>
</file>