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4628\Downloads\"/>
    </mc:Choice>
  </mc:AlternateContent>
  <xr:revisionPtr revIDLastSave="0" documentId="8_{59F360CF-FA6E-4A3B-8AAD-3E44CB44ACAC}" xr6:coauthVersionLast="47" xr6:coauthVersionMax="47" xr10:uidLastSave="{00000000-0000-0000-0000-000000000000}"/>
  <bookViews>
    <workbookView xWindow="-108" yWindow="-108" windowWidth="23256" windowHeight="12456" activeTab="3" xr2:uid="{4AFCF74F-5644-443A-BB25-68E27BE0D424}"/>
  </bookViews>
  <sheets>
    <sheet name="Matriz K" sheetId="1" r:id="rId1"/>
    <sheet name="Coeficientes de distorsión" sheetId="2" r:id="rId2"/>
    <sheet name="Matriz RT" sheetId="3" r:id="rId3"/>
    <sheet name="KRT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4" l="1" a="1"/>
  <c r="E8" i="4" s="1"/>
  <c r="E2" i="4"/>
  <c r="E3" i="4"/>
  <c r="E4" i="4"/>
  <c r="A2" i="4"/>
  <c r="C2" i="4"/>
  <c r="A8" i="4"/>
  <c r="A14" i="4" s="1" a="1"/>
  <c r="A14" i="4" s="1"/>
  <c r="B8" i="4"/>
  <c r="C8" i="4"/>
  <c r="B3" i="4"/>
  <c r="C3" i="4"/>
  <c r="A9" i="4"/>
  <c r="B9" i="4"/>
  <c r="C9" i="4"/>
  <c r="A10" i="4"/>
  <c r="B10" i="4"/>
  <c r="C10" i="4"/>
  <c r="D15" i="3"/>
  <c r="D14" i="3"/>
  <c r="D13" i="3"/>
  <c r="G2" i="3"/>
  <c r="C13" i="3" s="1"/>
  <c r="Q2" i="2"/>
  <c r="P2" i="2"/>
  <c r="O2" i="2"/>
  <c r="N2" i="2"/>
  <c r="M2" i="2"/>
  <c r="J14" i="2"/>
  <c r="I14" i="2"/>
  <c r="G14" i="2"/>
  <c r="J8" i="2"/>
  <c r="I8" i="2"/>
  <c r="G8" i="2"/>
  <c r="J2" i="2"/>
  <c r="I2" i="2"/>
  <c r="G2" i="2"/>
  <c r="D14" i="2"/>
  <c r="C14" i="2"/>
  <c r="A14" i="2"/>
  <c r="E8" i="2"/>
  <c r="D8" i="2"/>
  <c r="C8" i="2"/>
  <c r="A8" i="2"/>
  <c r="E5" i="2"/>
  <c r="D5" i="2"/>
  <c r="C5" i="2"/>
  <c r="B5" i="2"/>
  <c r="A5" i="2"/>
  <c r="E2" i="2"/>
  <c r="D2" i="2"/>
  <c r="C2" i="2"/>
  <c r="B2" i="2"/>
  <c r="A2" i="2"/>
  <c r="K3" i="1"/>
  <c r="K2" i="1"/>
  <c r="J3" i="1"/>
  <c r="I2" i="1"/>
  <c r="E10" i="4" l="1"/>
  <c r="E9" i="4"/>
  <c r="B16" i="4"/>
  <c r="C14" i="4"/>
  <c r="B15" i="4"/>
  <c r="B14" i="4"/>
  <c r="C16" i="4"/>
  <c r="A16" i="4"/>
  <c r="C15" i="4"/>
  <c r="A15" i="4"/>
  <c r="A13" i="3"/>
  <c r="A15" i="3"/>
  <c r="C15" i="3"/>
</calcChain>
</file>

<file path=xl/sharedStrings.xml><?xml version="1.0" encoding="utf-8"?>
<sst xmlns="http://schemas.openxmlformats.org/spreadsheetml/2006/main" count="34" uniqueCount="33">
  <si>
    <t>Matriz K 1</t>
  </si>
  <si>
    <t>Matriz K 2</t>
  </si>
  <si>
    <t>Matriz K 3</t>
  </si>
  <si>
    <t>Matriz K 4</t>
  </si>
  <si>
    <t xml:space="preserve">Matriz K 5 </t>
  </si>
  <si>
    <t>Matriz K 6</t>
  </si>
  <si>
    <t>Matriz K 7</t>
  </si>
  <si>
    <t>Matriz K 8</t>
  </si>
  <si>
    <t>Matriz K 9</t>
  </si>
  <si>
    <t>Matriz K 10</t>
  </si>
  <si>
    <t>Matriz K Media</t>
  </si>
  <si>
    <t>Coeficientes de distorsión 1</t>
  </si>
  <si>
    <t>Coeficientes de distorsión 2</t>
  </si>
  <si>
    <t>Coeficientes de distorsión 3</t>
  </si>
  <si>
    <t>Coeficientes de distorsión 4</t>
  </si>
  <si>
    <t>Coeficientes de distorsión 5</t>
  </si>
  <si>
    <t>Coeficientes de distorsión 6</t>
  </si>
  <si>
    <t>Coeficientes de distorsión 7</t>
  </si>
  <si>
    <t>Coeficientes de distorsión 8</t>
  </si>
  <si>
    <t>Coeficientes de distorsión 9</t>
  </si>
  <si>
    <t>Coeficientes de distorsión 10</t>
  </si>
  <si>
    <t>Coeficientes de distorsión medios</t>
  </si>
  <si>
    <r>
      <t>Theta (</t>
    </r>
    <r>
      <rPr>
        <sz val="11"/>
        <color theme="1"/>
        <rFont val="Symbol"/>
        <family val="1"/>
        <charset val="2"/>
      </rPr>
      <t>q</t>
    </r>
    <r>
      <rPr>
        <sz val="11"/>
        <color theme="1"/>
        <rFont val="Calibri"/>
        <family val="2"/>
      </rPr>
      <t>)</t>
    </r>
  </si>
  <si>
    <r>
      <t>Grados (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)</t>
    </r>
  </si>
  <si>
    <t>Radianes (rad)</t>
  </si>
  <si>
    <t>X (mm)</t>
  </si>
  <si>
    <t>Y (mm)</t>
  </si>
  <si>
    <t>Z (mm)</t>
  </si>
  <si>
    <t>Matriz R*T</t>
  </si>
  <si>
    <t>Matriz R</t>
  </si>
  <si>
    <t>Vector T</t>
  </si>
  <si>
    <t>Matriz K*R</t>
  </si>
  <si>
    <t>MATRIZ K * R *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</si>
</sst>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00"/>
    <numFmt numFmtId="165" formatCode="0.0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4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165" fontId="0" fillId="0" borderId="1" xfId="0" applyNumberForma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 vertical="center"/>
    </xf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670560</xdr:colOff>
      <xdr:row>9</xdr:row>
      <xdr:rowOff>50390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8ACE824-E40A-D2DA-23D8-9E156111C41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813" r="58602"/>
        <a:stretch/>
      </xdr:blipFill>
      <xdr:spPr>
        <a:xfrm>
          <a:off x="0" y="0"/>
          <a:ext cx="3048000" cy="1696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AC1CD-AC2B-48D8-BA5C-A2E982980850}">
  <dimension ref="A1:Q33"/>
  <sheetViews>
    <sheetView workbookViewId="0">
      <selection activeCell="I2" sqref="I2"/>
    </sheetView>
  </sheetViews>
  <sheetFormatPr baseColWidth="10" defaultRowHeight="14.4" x14ac:dyDescent="0.3"/>
  <cols>
    <col min="1" max="1" width="14.44140625" bestFit="1" customWidth="1"/>
    <col min="2" max="2" width="12.44140625" bestFit="1" customWidth="1"/>
    <col min="3" max="3" width="15.5546875" bestFit="1" customWidth="1"/>
    <col min="5" max="5" width="13.88671875" customWidth="1"/>
    <col min="6" max="6" width="14.21875" customWidth="1"/>
    <col min="7" max="7" width="14.109375" customWidth="1"/>
    <col min="9" max="9" width="15.21875" customWidth="1"/>
    <col min="10" max="10" width="14.6640625" customWidth="1"/>
    <col min="11" max="11" width="14.88671875" customWidth="1"/>
  </cols>
  <sheetData>
    <row r="1" spans="1:17" x14ac:dyDescent="0.3">
      <c r="A1" s="11" t="s">
        <v>0</v>
      </c>
      <c r="B1" s="11"/>
      <c r="C1" s="11"/>
      <c r="E1" s="11" t="s">
        <v>5</v>
      </c>
      <c r="F1" s="11"/>
      <c r="G1" s="11"/>
      <c r="I1" s="10" t="s">
        <v>10</v>
      </c>
      <c r="J1" s="10"/>
      <c r="K1" s="10"/>
    </row>
    <row r="2" spans="1:17" x14ac:dyDescent="0.3">
      <c r="A2" s="2">
        <v>820.30364609000003</v>
      </c>
      <c r="B2" s="3">
        <v>0</v>
      </c>
      <c r="C2" s="2">
        <v>325.55229469</v>
      </c>
      <c r="D2" s="1"/>
      <c r="E2" s="2">
        <v>810.13353656000004</v>
      </c>
      <c r="F2" s="3">
        <v>0</v>
      </c>
      <c r="G2" s="2">
        <v>317.51523748</v>
      </c>
      <c r="H2" s="1"/>
      <c r="I2" s="4">
        <f>(SUM(A2,A12,A17,A22,E2,E7,E12,E17,E22))/9</f>
        <v>816.21810774333323</v>
      </c>
      <c r="J2" s="5">
        <v>0</v>
      </c>
      <c r="K2" s="4">
        <f>(SUM(C2,C12,C17,C22,G2,G7,G12,G17,G22))/9</f>
        <v>316.06762375222223</v>
      </c>
      <c r="L2" s="1"/>
      <c r="M2" s="1"/>
      <c r="N2" s="1"/>
      <c r="O2" s="1"/>
      <c r="P2" s="1"/>
      <c r="Q2" s="1"/>
    </row>
    <row r="3" spans="1:17" x14ac:dyDescent="0.3">
      <c r="A3" s="3">
        <v>0</v>
      </c>
      <c r="B3" s="2">
        <v>820.24892564000004</v>
      </c>
      <c r="C3" s="2">
        <v>231.76974106</v>
      </c>
      <c r="D3" s="1"/>
      <c r="E3" s="3">
        <v>0</v>
      </c>
      <c r="F3" s="2">
        <v>806.86194753999996</v>
      </c>
      <c r="G3" s="2">
        <v>237.09966718000001</v>
      </c>
      <c r="H3" s="1"/>
      <c r="I3" s="5">
        <v>0</v>
      </c>
      <c r="J3" s="4">
        <f>(SUM(B3,B13,B18,B23,F3,F8,F13,F18,F23))/9</f>
        <v>814.44282363777768</v>
      </c>
      <c r="K3" s="4">
        <f>(SUM(C3,C13,C18,C23,G3,G8,G13,G18,G23))/9</f>
        <v>236.93279990999997</v>
      </c>
      <c r="L3" s="1"/>
      <c r="M3" s="1"/>
      <c r="N3" s="1"/>
      <c r="O3" s="1"/>
      <c r="P3" s="1"/>
      <c r="Q3" s="1"/>
    </row>
    <row r="4" spans="1:17" x14ac:dyDescent="0.3">
      <c r="A4" s="3">
        <v>0</v>
      </c>
      <c r="B4" s="3">
        <v>0</v>
      </c>
      <c r="C4" s="3">
        <v>1</v>
      </c>
      <c r="D4" s="1"/>
      <c r="E4" s="3">
        <v>0</v>
      </c>
      <c r="F4" s="3">
        <v>0</v>
      </c>
      <c r="G4" s="3">
        <v>1</v>
      </c>
      <c r="H4" s="1"/>
      <c r="I4" s="5">
        <v>0</v>
      </c>
      <c r="J4" s="5">
        <v>0</v>
      </c>
      <c r="K4" s="5">
        <v>1</v>
      </c>
      <c r="L4" s="1"/>
      <c r="M4" s="1"/>
      <c r="N4" s="1"/>
      <c r="O4" s="1"/>
      <c r="P4" s="1"/>
      <c r="Q4" s="1"/>
    </row>
    <row r="5" spans="1:17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3">
      <c r="A6" s="12" t="s">
        <v>1</v>
      </c>
      <c r="B6" s="12"/>
      <c r="C6" s="12"/>
      <c r="D6" s="1"/>
      <c r="E6" s="14" t="s">
        <v>6</v>
      </c>
      <c r="F6" s="14"/>
      <c r="G6" s="14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3">
      <c r="A7" s="4">
        <v>905.28572459999998</v>
      </c>
      <c r="B7" s="5">
        <v>0</v>
      </c>
      <c r="C7" s="4">
        <v>279.15545168</v>
      </c>
      <c r="D7" s="1"/>
      <c r="E7" s="2">
        <v>832.65008239999997</v>
      </c>
      <c r="F7" s="3">
        <v>0</v>
      </c>
      <c r="G7" s="2">
        <v>314.23626385</v>
      </c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">
      <c r="A8" s="5">
        <v>0</v>
      </c>
      <c r="B8" s="4">
        <v>907.23096669999995</v>
      </c>
      <c r="C8" s="4">
        <v>180.58985613999999</v>
      </c>
      <c r="D8" s="1"/>
      <c r="E8" s="3">
        <v>0</v>
      </c>
      <c r="F8" s="2">
        <v>830.48021503999996</v>
      </c>
      <c r="G8" s="2">
        <v>246.32864061999999</v>
      </c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">
      <c r="A9" s="5">
        <v>0</v>
      </c>
      <c r="B9" s="5">
        <v>0</v>
      </c>
      <c r="C9" s="5">
        <v>1</v>
      </c>
      <c r="D9" s="1"/>
      <c r="E9" s="3">
        <v>0</v>
      </c>
      <c r="F9" s="3">
        <v>0</v>
      </c>
      <c r="G9" s="3">
        <v>1</v>
      </c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">
      <c r="A11" s="13" t="s">
        <v>2</v>
      </c>
      <c r="B11" s="13"/>
      <c r="C11" s="13"/>
      <c r="D11" s="1"/>
      <c r="E11" s="13" t="s">
        <v>7</v>
      </c>
      <c r="F11" s="13"/>
      <c r="G11" s="13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">
      <c r="A12" s="2">
        <v>817.25849042000004</v>
      </c>
      <c r="B12" s="3">
        <v>0</v>
      </c>
      <c r="C12" s="2">
        <v>314.33111944000001</v>
      </c>
      <c r="D12" s="1"/>
      <c r="E12" s="4">
        <v>813.54576673999998</v>
      </c>
      <c r="F12" s="5">
        <v>0</v>
      </c>
      <c r="G12" s="4">
        <v>316.03320889000003</v>
      </c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">
      <c r="A13" s="3">
        <v>0</v>
      </c>
      <c r="B13" s="2">
        <v>815.14697994999995</v>
      </c>
      <c r="C13" s="2">
        <v>244.63006969</v>
      </c>
      <c r="D13" s="1"/>
      <c r="E13" s="5">
        <v>0</v>
      </c>
      <c r="F13" s="4">
        <v>810.76615462999996</v>
      </c>
      <c r="G13" s="4">
        <v>239.67623897999999</v>
      </c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">
      <c r="A14" s="3">
        <v>0</v>
      </c>
      <c r="B14" s="3">
        <v>0</v>
      </c>
      <c r="C14" s="3">
        <v>1</v>
      </c>
      <c r="D14" s="1"/>
      <c r="E14" s="5">
        <v>0</v>
      </c>
      <c r="F14" s="5">
        <v>0</v>
      </c>
      <c r="G14" s="5">
        <v>1</v>
      </c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">
      <c r="A16" s="13" t="s">
        <v>3</v>
      </c>
      <c r="B16" s="13"/>
      <c r="C16" s="13"/>
      <c r="D16" s="1"/>
      <c r="E16" s="13" t="s">
        <v>8</v>
      </c>
      <c r="F16" s="13"/>
      <c r="G16" s="13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3">
      <c r="A17" s="4">
        <v>813.42439744000001</v>
      </c>
      <c r="B17" s="5">
        <v>0</v>
      </c>
      <c r="C17" s="4">
        <v>309.63238947000002</v>
      </c>
      <c r="D17" s="1"/>
      <c r="E17" s="4">
        <v>824.17220063000002</v>
      </c>
      <c r="F17" s="4">
        <v>0</v>
      </c>
      <c r="G17" s="4">
        <v>312.52773611999999</v>
      </c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3">
      <c r="A18" s="5">
        <v>0</v>
      </c>
      <c r="B18" s="4">
        <v>813.81543744999999</v>
      </c>
      <c r="C18" s="4">
        <v>222.89697096</v>
      </c>
      <c r="D18" s="1"/>
      <c r="E18" s="4">
        <v>0</v>
      </c>
      <c r="F18" s="4">
        <v>821.27367165999999</v>
      </c>
      <c r="G18" s="4">
        <v>245.33232566000001</v>
      </c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3">
      <c r="A19" s="5">
        <v>0</v>
      </c>
      <c r="B19" s="5">
        <v>0</v>
      </c>
      <c r="C19" s="5">
        <v>1</v>
      </c>
      <c r="D19" s="1"/>
      <c r="E19" s="4">
        <v>0</v>
      </c>
      <c r="F19" s="4">
        <v>0</v>
      </c>
      <c r="G19" s="4">
        <v>1</v>
      </c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3">
      <c r="A21" s="14" t="s">
        <v>4</v>
      </c>
      <c r="B21" s="14"/>
      <c r="C21" s="14"/>
      <c r="D21" s="1"/>
      <c r="E21" s="13" t="s">
        <v>9</v>
      </c>
      <c r="F21" s="13"/>
      <c r="G21" s="13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3">
      <c r="A22" s="2">
        <v>801.33127993000005</v>
      </c>
      <c r="B22" s="3">
        <v>0</v>
      </c>
      <c r="C22" s="2">
        <v>325.36302431000001</v>
      </c>
      <c r="D22" s="1"/>
      <c r="E22" s="4">
        <v>813.14356948</v>
      </c>
      <c r="F22" s="5">
        <v>0</v>
      </c>
      <c r="G22" s="4">
        <v>309.41733951999998</v>
      </c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3">
      <c r="A23" s="3">
        <v>0</v>
      </c>
      <c r="B23" s="2">
        <v>800.25310273000002</v>
      </c>
      <c r="C23" s="2">
        <v>231.08837088999999</v>
      </c>
      <c r="D23" s="1"/>
      <c r="E23" s="5">
        <v>0</v>
      </c>
      <c r="F23" s="4">
        <v>811.13897810000003</v>
      </c>
      <c r="G23" s="4">
        <v>233.57317415</v>
      </c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3">
      <c r="A24" s="3">
        <v>0</v>
      </c>
      <c r="B24" s="3">
        <v>0</v>
      </c>
      <c r="C24" s="3">
        <v>1</v>
      </c>
      <c r="D24" s="1"/>
      <c r="E24" s="5">
        <v>0</v>
      </c>
      <c r="F24" s="5">
        <v>0</v>
      </c>
      <c r="G24" s="5">
        <v>1</v>
      </c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</sheetData>
  <mergeCells count="11">
    <mergeCell ref="A21:C21"/>
    <mergeCell ref="E1:G1"/>
    <mergeCell ref="E6:G6"/>
    <mergeCell ref="E11:G11"/>
    <mergeCell ref="E16:G16"/>
    <mergeCell ref="E21:G21"/>
    <mergeCell ref="I1:K1"/>
    <mergeCell ref="A1:C1"/>
    <mergeCell ref="A6:C6"/>
    <mergeCell ref="A11:C11"/>
    <mergeCell ref="A16:C1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B2513-013B-4AD1-B93C-6AB0557A1897}">
  <dimension ref="A1:Q14"/>
  <sheetViews>
    <sheetView workbookViewId="0">
      <selection activeCell="M1" sqref="M1:Q1"/>
    </sheetView>
  </sheetViews>
  <sheetFormatPr baseColWidth="10" defaultRowHeight="14.4" x14ac:dyDescent="0.3"/>
  <cols>
    <col min="1" max="1" width="13.44140625" customWidth="1"/>
    <col min="3" max="3" width="14.109375" customWidth="1"/>
    <col min="4" max="4" width="13.5546875" customWidth="1"/>
    <col min="5" max="5" width="12.44140625" customWidth="1"/>
  </cols>
  <sheetData>
    <row r="1" spans="1:17" x14ac:dyDescent="0.3">
      <c r="A1" s="11" t="s">
        <v>11</v>
      </c>
      <c r="B1" s="11"/>
      <c r="C1" s="11"/>
      <c r="D1" s="11"/>
      <c r="E1" s="11"/>
      <c r="G1" s="11" t="s">
        <v>16</v>
      </c>
      <c r="H1" s="11"/>
      <c r="I1" s="11"/>
      <c r="J1" s="11"/>
      <c r="K1" s="11"/>
      <c r="M1" s="10" t="s">
        <v>21</v>
      </c>
      <c r="N1" s="10"/>
      <c r="O1" s="10"/>
      <c r="P1" s="10"/>
      <c r="Q1" s="10"/>
    </row>
    <row r="2" spans="1:17" x14ac:dyDescent="0.3">
      <c r="A2" s="6">
        <f>-4.18308124*(EXP(1)^(-2))</f>
        <v>-0.56611848441716106</v>
      </c>
      <c r="B2" s="6">
        <f>1.2316335*(EXP(1)^0)</f>
        <v>1.2316335</v>
      </c>
      <c r="C2" s="6">
        <f>-3.22083612*(EXP(1)^(-4))</f>
        <v>-5.8991671293711717E-2</v>
      </c>
      <c r="D2" s="7">
        <f>-2.06418599*(EXP(1)^(-4))</f>
        <v>-3.7806885192024263E-2</v>
      </c>
      <c r="E2" s="7">
        <f>-5.12835368*(EXP(1)^0)</f>
        <v>-5.12835368</v>
      </c>
      <c r="G2" s="8">
        <f>-6.97811247*(EXP(1)^(-2))</f>
        <v>-0.94438482758438913</v>
      </c>
      <c r="H2" s="8">
        <v>1.58655696</v>
      </c>
      <c r="I2" s="8">
        <f>-1.35204722*(EXP(1)^(-3))</f>
        <v>-6.7314467378720391E-2</v>
      </c>
      <c r="J2" s="8">
        <f>-1.75443506*(EXP(1)^(-3))</f>
        <v>-8.7348178279197497E-2</v>
      </c>
      <c r="K2" s="8">
        <v>-6.1067815699999999</v>
      </c>
      <c r="M2" s="7">
        <f>(SUM(A2,A8,A11,A14,G2,G5,G8,G11,G14))/9</f>
        <v>-0.21710969230595062</v>
      </c>
      <c r="N2" s="7">
        <f>(SUM(B2,B8,B11,B14,H2,H5,H8,H11,H14))/9</f>
        <v>0.75396338777777794</v>
      </c>
      <c r="O2" s="7">
        <f>(SUM(C2,C8,C11,C14,I2,I5,I8,I11,I14))/9</f>
        <v>-5.3789596046281613E-2</v>
      </c>
      <c r="P2" s="7">
        <f>(SUM(D2,D8,D11,D14,J2,J5,J8,J11,J14))/9</f>
        <v>-6.2868412296611192E-2</v>
      </c>
      <c r="Q2" s="7">
        <f>(SUM(E2,E8,E11,E14,K2,K5,K8,K11,K14))/9</f>
        <v>-2.1214900155555556</v>
      </c>
    </row>
    <row r="4" spans="1:17" x14ac:dyDescent="0.3">
      <c r="A4" s="15" t="s">
        <v>12</v>
      </c>
      <c r="B4" s="15"/>
      <c r="C4" s="15"/>
      <c r="D4" s="15"/>
      <c r="E4" s="15"/>
      <c r="G4" s="11" t="s">
        <v>17</v>
      </c>
      <c r="H4" s="11"/>
      <c r="I4" s="11"/>
      <c r="J4" s="11"/>
      <c r="K4" s="11"/>
    </row>
    <row r="5" spans="1:17" x14ac:dyDescent="0.3">
      <c r="A5" s="7">
        <f>-5.1932869*(EXP(1)^(-2))</f>
        <v>-0.70283495354049041</v>
      </c>
      <c r="B5" s="7">
        <f>2.3609506*(EXP(1)^0)</f>
        <v>2.3609505999999998</v>
      </c>
      <c r="C5" s="7">
        <f>-2.50790962*(EXP(1)^(-2))</f>
        <v>-0.33940865875452575</v>
      </c>
      <c r="D5" s="7">
        <f>-9.96683544*(EXP(1)^(-3))</f>
        <v>-0.4962195174625294</v>
      </c>
      <c r="E5" s="7">
        <f>-1.02244192*(EXP(1)^1)</f>
        <v>-2.7792852917907762</v>
      </c>
      <c r="G5" s="8">
        <v>-5.1630879999999997E-2</v>
      </c>
      <c r="H5" s="8">
        <v>0.88152461000000004</v>
      </c>
      <c r="I5" s="8">
        <v>-2.7320299999999999E-3</v>
      </c>
      <c r="J5" s="8">
        <v>-2.90997E-3</v>
      </c>
      <c r="K5" s="8">
        <v>-2.1117554100000002</v>
      </c>
    </row>
    <row r="7" spans="1:17" x14ac:dyDescent="0.3">
      <c r="A7" s="11" t="s">
        <v>13</v>
      </c>
      <c r="B7" s="11"/>
      <c r="C7" s="11"/>
      <c r="D7" s="11"/>
      <c r="E7" s="11"/>
      <c r="G7" s="11" t="s">
        <v>18</v>
      </c>
      <c r="H7" s="11"/>
      <c r="I7" s="11"/>
      <c r="J7" s="11"/>
      <c r="K7" s="11"/>
    </row>
    <row r="8" spans="1:17" x14ac:dyDescent="0.3">
      <c r="A8" s="7">
        <f>-1.68608255*(EXP(1)^(-2))</f>
        <v>-0.2281864594645602</v>
      </c>
      <c r="B8" s="7">
        <v>1.2141509800000001</v>
      </c>
      <c r="C8" s="7">
        <f>2.79500217*(EXP(1)^(-3))</f>
        <v>0.13915496412611811</v>
      </c>
      <c r="D8" s="7">
        <f>-3.15931125*(EXP(1)^(-3))</f>
        <v>-0.15729284519911171</v>
      </c>
      <c r="E8" s="9">
        <f>-5.13788074*(EXP(1)^(0))</f>
        <v>-5.1378807399999999</v>
      </c>
      <c r="G8" s="7">
        <f>-8.02622323*(EXP(1)^(-2))</f>
        <v>-1.0862311941523304</v>
      </c>
      <c r="H8" s="7">
        <v>1.26554167</v>
      </c>
      <c r="I8" s="7">
        <f>-7.54358503*(EXP(1)^(-4))</f>
        <v>-0.13816557933594101</v>
      </c>
      <c r="J8" s="7">
        <f>-1.49662298*(EXP(1)^(-3))</f>
        <v>-7.4512470626176275E-2</v>
      </c>
      <c r="K8" s="7">
        <v>-3.3930818</v>
      </c>
    </row>
    <row r="10" spans="1:17" x14ac:dyDescent="0.3">
      <c r="A10" s="11" t="s">
        <v>14</v>
      </c>
      <c r="B10" s="11"/>
      <c r="C10" s="11"/>
      <c r="D10" s="11"/>
      <c r="E10" s="11"/>
      <c r="G10" s="11" t="s">
        <v>19</v>
      </c>
      <c r="H10" s="11"/>
      <c r="I10" s="11"/>
      <c r="J10" s="11"/>
      <c r="K10" s="11"/>
    </row>
    <row r="11" spans="1:17" x14ac:dyDescent="0.3">
      <c r="A11" s="7">
        <v>7.5135530000000006E-2</v>
      </c>
      <c r="B11" s="7">
        <v>-0.3796136</v>
      </c>
      <c r="C11" s="7">
        <v>-6.9783900000000001E-3</v>
      </c>
      <c r="D11" s="7">
        <v>-3.0427499999999999E-3</v>
      </c>
      <c r="E11" s="7">
        <v>2.9045223099999999</v>
      </c>
      <c r="G11" s="7">
        <v>-2.8823359999999999E-2</v>
      </c>
      <c r="H11" s="7">
        <v>0.54141433000000005</v>
      </c>
      <c r="I11" s="7">
        <v>-1.6188400000000001E-3</v>
      </c>
      <c r="J11" s="7">
        <v>-2.42296E-3</v>
      </c>
      <c r="K11" s="7">
        <v>-0.34636587000000002</v>
      </c>
    </row>
    <row r="13" spans="1:17" x14ac:dyDescent="0.3">
      <c r="A13" s="11" t="s">
        <v>15</v>
      </c>
      <c r="B13" s="11"/>
      <c r="C13" s="11"/>
      <c r="D13" s="11"/>
      <c r="E13" s="11"/>
      <c r="G13" s="11" t="s">
        <v>20</v>
      </c>
      <c r="H13" s="11"/>
      <c r="I13" s="11"/>
      <c r="J13" s="11"/>
      <c r="K13" s="11"/>
    </row>
    <row r="14" spans="1:17" x14ac:dyDescent="0.3">
      <c r="A14" s="7">
        <f>9.31222304*(EXP(1)^(-2))</f>
        <v>1.2602723426809104</v>
      </c>
      <c r="B14" s="7">
        <v>-1.27258567</v>
      </c>
      <c r="C14" s="7">
        <f>-2.15210628*(EXP(1)^(-3))</f>
        <v>-0.10714706249726935</v>
      </c>
      <c r="D14" s="7">
        <f>2.18258886*(EXP(1)^(-3))</f>
        <v>0.10866470079175825</v>
      </c>
      <c r="E14" s="7">
        <v>6.2581989900000004</v>
      </c>
      <c r="G14" s="7">
        <f>-1.04387431*(EXP(1)^(-1))</f>
        <v>-0.38401989781602497</v>
      </c>
      <c r="H14" s="7">
        <v>1.7170477099999999</v>
      </c>
      <c r="I14" s="7">
        <f>-4.82682142*(EXP(1)^(-3))</f>
        <v>-0.24031328803701016</v>
      </c>
      <c r="J14" s="7">
        <f>-6.2093303*(EXP(1)^(-3))</f>
        <v>-0.30914435216474923</v>
      </c>
      <c r="K14" s="7">
        <v>-6.0319123699999997</v>
      </c>
    </row>
  </sheetData>
  <mergeCells count="11">
    <mergeCell ref="A13:E13"/>
    <mergeCell ref="G1:K1"/>
    <mergeCell ref="G4:K4"/>
    <mergeCell ref="G7:K7"/>
    <mergeCell ref="G10:K10"/>
    <mergeCell ref="G13:K13"/>
    <mergeCell ref="M1:Q1"/>
    <mergeCell ref="A1:E1"/>
    <mergeCell ref="A4:E4"/>
    <mergeCell ref="A7:E7"/>
    <mergeCell ref="A10:E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BDB62-0217-4FB2-9F88-52C83D8494BE}">
  <dimension ref="A1:G16"/>
  <sheetViews>
    <sheetView workbookViewId="0">
      <selection activeCell="D15" sqref="D15"/>
    </sheetView>
  </sheetViews>
  <sheetFormatPr baseColWidth="10" defaultRowHeight="14.4" x14ac:dyDescent="0.3"/>
  <cols>
    <col min="7" max="7" width="13.88671875" customWidth="1"/>
  </cols>
  <sheetData>
    <row r="1" spans="1:7" x14ac:dyDescent="0.3">
      <c r="E1" s="6"/>
      <c r="F1" s="6" t="s">
        <v>23</v>
      </c>
      <c r="G1" s="6" t="s">
        <v>24</v>
      </c>
    </row>
    <row r="2" spans="1:7" x14ac:dyDescent="0.3">
      <c r="E2" s="19" t="s">
        <v>22</v>
      </c>
      <c r="F2" s="6">
        <v>29</v>
      </c>
      <c r="G2" s="6">
        <f>RADIANS(F2)</f>
        <v>0.50614548307835561</v>
      </c>
    </row>
    <row r="4" spans="1:7" x14ac:dyDescent="0.3">
      <c r="E4" s="16" t="s">
        <v>25</v>
      </c>
      <c r="F4" s="18" t="s">
        <v>26</v>
      </c>
      <c r="G4" s="17" t="s">
        <v>27</v>
      </c>
    </row>
    <row r="5" spans="1:7" x14ac:dyDescent="0.3">
      <c r="E5" s="6">
        <v>0</v>
      </c>
      <c r="F5" s="6">
        <v>0</v>
      </c>
      <c r="G5" s="6">
        <v>330</v>
      </c>
    </row>
    <row r="12" spans="1:7" x14ac:dyDescent="0.3">
      <c r="A12" s="20" t="s">
        <v>28</v>
      </c>
      <c r="B12" s="21"/>
      <c r="C12" s="21"/>
      <c r="D12" s="22"/>
    </row>
    <row r="13" spans="1:7" x14ac:dyDescent="0.3">
      <c r="A13" s="6">
        <f>COS(G2)</f>
        <v>0.87461970713939574</v>
      </c>
      <c r="B13" s="6">
        <v>0</v>
      </c>
      <c r="C13" s="6">
        <f>-SIN(G2)</f>
        <v>-0.48480962024633706</v>
      </c>
      <c r="D13" s="6">
        <f>E5</f>
        <v>0</v>
      </c>
    </row>
    <row r="14" spans="1:7" x14ac:dyDescent="0.3">
      <c r="A14" s="6">
        <v>0</v>
      </c>
      <c r="B14" s="6">
        <v>1</v>
      </c>
      <c r="C14" s="6">
        <v>0</v>
      </c>
      <c r="D14" s="6">
        <f>F5</f>
        <v>0</v>
      </c>
    </row>
    <row r="15" spans="1:7" x14ac:dyDescent="0.3">
      <c r="A15" s="6">
        <f>SIN(G2)</f>
        <v>0.48480962024633706</v>
      </c>
      <c r="B15" s="6">
        <v>0</v>
      </c>
      <c r="C15" s="6">
        <f>COS(G2)</f>
        <v>0.87461970713939574</v>
      </c>
      <c r="D15" s="6">
        <f>G5</f>
        <v>330</v>
      </c>
    </row>
    <row r="16" spans="1:7" x14ac:dyDescent="0.3">
      <c r="A16" s="6">
        <v>0</v>
      </c>
      <c r="B16" s="6">
        <v>0</v>
      </c>
      <c r="C16" s="6">
        <v>0</v>
      </c>
      <c r="D16" s="6">
        <v>1</v>
      </c>
    </row>
  </sheetData>
  <mergeCells count="1">
    <mergeCell ref="A12:D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9A2D1-DEFF-426B-976B-BD01456198F7}">
  <dimension ref="A1:H16"/>
  <sheetViews>
    <sheetView tabSelected="1" workbookViewId="0">
      <selection activeCell="H12" sqref="H12"/>
    </sheetView>
  </sheetViews>
  <sheetFormatPr baseColWidth="10" defaultRowHeight="14.4" x14ac:dyDescent="0.3"/>
  <cols>
    <col min="1" max="3" width="12.44140625" bestFit="1" customWidth="1"/>
    <col min="5" max="5" width="20.5546875" customWidth="1"/>
  </cols>
  <sheetData>
    <row r="1" spans="1:8" x14ac:dyDescent="0.3">
      <c r="A1" s="24" t="s">
        <v>10</v>
      </c>
      <c r="B1" s="25"/>
      <c r="C1" s="26"/>
      <c r="E1" s="31" t="s">
        <v>30</v>
      </c>
      <c r="H1" s="23"/>
    </row>
    <row r="2" spans="1:8" x14ac:dyDescent="0.3">
      <c r="A2" s="2">
        <f>'Matriz K'!I2</f>
        <v>816.21810774333323</v>
      </c>
      <c r="B2" s="3">
        <v>0</v>
      </c>
      <c r="C2" s="2">
        <f>'Matriz K'!K2</f>
        <v>316.06762375222223</v>
      </c>
      <c r="E2" s="6">
        <f>'Matriz RT'!D13</f>
        <v>0</v>
      </c>
    </row>
    <row r="3" spans="1:8" x14ac:dyDescent="0.3">
      <c r="A3" s="3">
        <v>0</v>
      </c>
      <c r="B3" s="2">
        <f>'Matriz K'!J3</f>
        <v>814.44282363777768</v>
      </c>
      <c r="C3" s="2">
        <f>'Matriz K'!K3</f>
        <v>236.93279990999997</v>
      </c>
      <c r="E3" s="6">
        <f>'Matriz RT'!D14</f>
        <v>0</v>
      </c>
    </row>
    <row r="4" spans="1:8" x14ac:dyDescent="0.3">
      <c r="A4" s="3">
        <v>0</v>
      </c>
      <c r="B4" s="3">
        <v>0</v>
      </c>
      <c r="C4" s="3">
        <v>1</v>
      </c>
      <c r="E4" s="6">
        <f>'Matriz RT'!D15</f>
        <v>330</v>
      </c>
    </row>
    <row r="7" spans="1:8" x14ac:dyDescent="0.3">
      <c r="A7" s="28" t="s">
        <v>29</v>
      </c>
      <c r="B7" s="29"/>
      <c r="C7" s="30"/>
      <c r="E7" s="32" t="s">
        <v>32</v>
      </c>
      <c r="F7" s="33"/>
      <c r="G7" s="33"/>
    </row>
    <row r="8" spans="1:8" x14ac:dyDescent="0.3">
      <c r="A8" s="6">
        <f>'Matriz RT'!A13</f>
        <v>0.87461970713939574</v>
      </c>
      <c r="B8" s="6">
        <f>'Matriz RT'!B13</f>
        <v>0</v>
      </c>
      <c r="C8" s="6">
        <f>'Matriz RT'!C13</f>
        <v>-0.48480962024633706</v>
      </c>
      <c r="E8" s="6">
        <f t="array" ref="E8:E10">MMULT(A14:C16,E2:E4)</f>
        <v>-39359.568049169247</v>
      </c>
    </row>
    <row r="9" spans="1:8" x14ac:dyDescent="0.3">
      <c r="A9" s="6">
        <f>'Matriz RT'!A14</f>
        <v>0</v>
      </c>
      <c r="B9" s="6">
        <f>'Matriz RT'!B14</f>
        <v>1</v>
      </c>
      <c r="C9" s="6">
        <f>'Matriz RT'!C14</f>
        <v>0</v>
      </c>
      <c r="E9" s="6">
        <v>68384.611702770402</v>
      </c>
    </row>
    <row r="10" spans="1:8" x14ac:dyDescent="0.3">
      <c r="A10" s="6">
        <f>'Matriz RT'!A15</f>
        <v>0.48480962024633706</v>
      </c>
      <c r="B10" s="6">
        <f>'Matriz RT'!B15</f>
        <v>0</v>
      </c>
      <c r="C10" s="6">
        <f>'Matriz RT'!C15</f>
        <v>0.87461970713939574</v>
      </c>
      <c r="E10" s="6">
        <v>288.62450335600062</v>
      </c>
    </row>
    <row r="13" spans="1:8" x14ac:dyDescent="0.3">
      <c r="A13" s="27" t="s">
        <v>31</v>
      </c>
      <c r="B13" s="27"/>
      <c r="C13" s="27"/>
    </row>
    <row r="14" spans="1:8" x14ac:dyDescent="0.3">
      <c r="A14" s="7">
        <f t="array" ref="A14:C16">MMULT(A2:C4,A8:C10)</f>
        <v>867.11306699982288</v>
      </c>
      <c r="B14" s="7">
        <v>0</v>
      </c>
      <c r="C14" s="7">
        <v>-119.27141833081589</v>
      </c>
    </row>
    <row r="15" spans="1:8" x14ac:dyDescent="0.3">
      <c r="A15" s="7">
        <v>114.86730074826845</v>
      </c>
      <c r="B15" s="7">
        <v>814.44282363777768</v>
      </c>
      <c r="C15" s="7">
        <v>207.22609606900122</v>
      </c>
    </row>
    <row r="16" spans="1:8" x14ac:dyDescent="0.3">
      <c r="A16" s="7">
        <v>0.48480962024633706</v>
      </c>
      <c r="B16" s="7">
        <v>0</v>
      </c>
      <c r="C16" s="7">
        <v>0.87461970713939574</v>
      </c>
    </row>
  </sheetData>
  <mergeCells count="3">
    <mergeCell ref="A1:C1"/>
    <mergeCell ref="A7:C7"/>
    <mergeCell ref="A13:C1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Matriz K</vt:lpstr>
      <vt:lpstr>Coeficientes de distorsión</vt:lpstr>
      <vt:lpstr>Matriz RT</vt:lpstr>
      <vt:lpstr>KRT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 Campoamor [ROBOTPLUS]</dc:creator>
  <cp:lastModifiedBy>David  Campoamor [ROBOTPLUS]</cp:lastModifiedBy>
  <cp:lastPrinted>2024-02-07T20:41:41Z</cp:lastPrinted>
  <dcterms:created xsi:type="dcterms:W3CDTF">2024-02-04T13:05:40Z</dcterms:created>
  <dcterms:modified xsi:type="dcterms:W3CDTF">2024-02-07T20:46:01Z</dcterms:modified>
</cp:coreProperties>
</file>