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riz K" sheetId="1" state="visible" r:id="rId2"/>
    <sheet name="Coeficientes de distorsión" sheetId="2" state="visible" r:id="rId3"/>
    <sheet name="Matriz RT" sheetId="3" state="visible" r:id="rId4"/>
    <sheet name="K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<sst xmlns="http://schemas.openxmlformats.org/spreadsheetml/2006/main" count="35" uniqueCount="33">
  <si>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Matriz K 1</t>
  </si>
  <si>
    <t xml:space="preserve">Matriz K 6</t>
  </si>
  <si>
    <t xml:space="preserve">Matriz K Media</t>
  </si>
  <si>
    <t xml:space="preserve">Matriz K 2</t>
  </si>
  <si>
    <t xml:space="preserve">Matriz K 7</t>
  </si>
  <si>
    <t xml:space="preserve">Matriz K 3</t>
  </si>
  <si>
    <t xml:space="preserve">Matriz K 8</t>
  </si>
  <si>
    <t xml:space="preserve">Matriz K 4</t>
  </si>
  <si>
    <t xml:space="preserve">Matriz K 9</t>
  </si>
  <si>
    <t xml:space="preserve">Matriz K 5 </t>
  </si>
  <si>
    <t xml:space="preserve">Matriz K 10</t>
  </si>
  <si>
    <t xml:space="preserve">Coeficientes de distorsión 1</t>
  </si>
  <si>
    <t xml:space="preserve">Coeficientes de distorsión 6</t>
  </si>
  <si>
    <t xml:space="preserve">Coeficientes de distorsión medios</t>
  </si>
  <si>
    <t xml:space="preserve">Coeficientes de distorsión 2</t>
  </si>
  <si>
    <t xml:space="preserve">Coeficientes de distorsión 7</t>
  </si>
  <si>
    <t xml:space="preserve">Coeficientes de distorsión 3</t>
  </si>
  <si>
    <t xml:space="preserve">Coeficientes de distorsión 8</t>
  </si>
  <si>
    <t xml:space="preserve">Coeficientes de distorsión 4</t>
  </si>
  <si>
    <t xml:space="preserve">Coeficientes de distorsión 9</t>
  </si>
  <si>
    <t xml:space="preserve">Coeficientes de distorsión 5</t>
  </si>
  <si>
    <t xml:space="preserve">Coeficientes de distorsión 10</t>
  </si>
  <si>
    <r>
      <rPr>
        <sz val="11"/>
        <color rgb="FF000000"/>
        <rFont val="Calibri"/>
        <family val="2"/>
        <charset val="1"/>
      </rPr>
      <t xml:space="preserve">Grados (</t>
    </r>
    <r>
      <rPr>
        <sz val="11"/>
        <color rgb="FF000000"/>
        <rFont val="Symbol"/>
        <family val="1"/>
        <charset val="2"/>
      </rPr>
      <t xml:space="preserve">°</t>
    </r>
    <r>
      <rPr>
        <sz val="11"/>
        <color rgb="FF000000"/>
        <rFont val="Calibri"/>
        <family val="2"/>
        <charset val="1"/>
      </rPr>
      <t xml:space="preserve">)</t>
    </r>
  </si>
  <si>
    <t xml:space="preserve">Radianes (rad)</t>
  </si>
  <si>
    <r>
      <rPr>
        <sz val="11"/>
        <color rgb="FF000000"/>
        <rFont val="Calibri"/>
        <family val="2"/>
        <charset val="1"/>
      </rPr>
      <t xml:space="preserve">Theta (</t>
    </r>
    <r>
      <rPr>
        <sz val="11"/>
        <color rgb="FF000000"/>
        <rFont val="Symbol"/>
        <family val="1"/>
        <charset val="2"/>
      </rPr>
      <t xml:space="preserve">q</t>
    </r>
    <r>
      <rPr>
        <sz val="11"/>
        <color rgb="FF000000"/>
        <rFont val="Calibri"/>
        <family val="2"/>
        <charset val="1"/>
      </rPr>
      <t xml:space="preserve">)</t>
    </r>
  </si>
  <si>
    <t xml:space="preserve">X (mm)</t>
  </si>
  <si>
    <t xml:space="preserve">Y (mm)</t>
  </si>
  <si>
    <t xml:space="preserve">Z (mm)</t>
  </si>
  <si>
    <t xml:space="preserve">Matriz R*T</t>
  </si>
  <si>
    <t xml:space="preserve">Matriz R</t>
  </si>
  <si>
    <t xml:space="preserve">Vector T</t>
  </si>
  <si>
    <t xml:space="preserve">MATRIZ K * R * T</t>
  </si>
  <si>
    <t xml:space="preserve">Matriz K*R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</si>
</sst>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0000"/>
    <numFmt numFmtId="166" formatCode="#,##0"/>
    <numFmt numFmtId="167" formatCode="General"/>
    <numFmt numFmtId="168" formatCode="0.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99CC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92D050"/>
        <bgColor rgb="FFA9D18E"/>
      </patternFill>
    </fill>
    <fill>
      <patternFill patternType="solid">
        <fgColor rgb="FFBDD7EE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7C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581760</xdr:colOff>
      <xdr:row>9</xdr:row>
      <xdr:rowOff>49680</xdr:rowOff>
    </xdr:to>
    <xdr:pic>
      <xdr:nvPicPr>
        <xdr:cNvPr id="0" name="Imagen 1" descr=""/>
        <xdr:cNvPicPr/>
      </xdr:nvPicPr>
      <xdr:blipFill>
        <a:blip r:embed="rId1"/>
        <a:srcRect l="811" t="0" r="58600" b="0"/>
        <a:stretch/>
      </xdr:blipFill>
      <xdr:spPr>
        <a:xfrm>
          <a:off x="0" y="0"/>
          <a:ext cx="2902680" cy="1678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625" defaultRowHeight="14.2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44"/>
    <col collapsed="false" customWidth="true" hidden="false" outlineLevel="0" max="3" min="3" style="0" width="15.56"/>
    <col collapsed="false" customWidth="true" hidden="false" outlineLevel="0" max="5" min="5" style="0" width="13.89"/>
    <col collapsed="false" customWidth="true" hidden="false" outlineLevel="0" max="6" min="6" style="0" width="14.22"/>
    <col collapsed="false" customWidth="true" hidden="false" outlineLevel="0" max="7" min="7" style="0" width="14.11"/>
    <col collapsed="false" customWidth="true" hidden="false" outlineLevel="0" max="9" min="9" style="0" width="15.22"/>
    <col collapsed="false" customWidth="true" hidden="false" outlineLevel="0" max="10" min="10" style="0" width="14.66"/>
    <col collapsed="false" customWidth="true" hidden="false" outlineLevel="0" max="11" min="11" style="0" width="14.88"/>
  </cols>
  <sheetData>
    <row r="1" customFormat="false" ht="14.2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2" t="s">
        <v>2</v>
      </c>
      <c r="J1" s="2"/>
      <c r="K1" s="2"/>
    </row>
    <row r="2" customFormat="false" ht="14.25" hidden="false" customHeight="false" outlineLevel="0" collapsed="false">
      <c r="A2" s="3" t="n">
        <v>820.30364609</v>
      </c>
      <c r="B2" s="4" t="n">
        <v>0</v>
      </c>
      <c r="C2" s="3" t="n">
        <v>325.55229469</v>
      </c>
      <c r="D2" s="5"/>
      <c r="E2" s="3" t="n">
        <v>810.13353656</v>
      </c>
      <c r="F2" s="4" t="n">
        <v>0</v>
      </c>
      <c r="G2" s="3" t="n">
        <v>317.51523748</v>
      </c>
      <c r="H2" s="5"/>
      <c r="I2" s="6" t="n">
        <f aca="false">(SUM(A2,A12,A17,A22,E2,E7,E12,E17,E22))/9</f>
        <v>816.218107743333</v>
      </c>
      <c r="J2" s="7" t="n">
        <v>0</v>
      </c>
      <c r="K2" s="6" t="n">
        <f aca="false">(SUM(C2,C12,C17,C22,G2,G7,G12,G17,G22))/9</f>
        <v>316.067623752222</v>
      </c>
      <c r="L2" s="5"/>
      <c r="M2" s="5"/>
      <c r="N2" s="5"/>
      <c r="O2" s="5"/>
      <c r="P2" s="5"/>
      <c r="Q2" s="5"/>
    </row>
    <row r="3" customFormat="false" ht="14.25" hidden="false" customHeight="false" outlineLevel="0" collapsed="false">
      <c r="A3" s="4" t="n">
        <v>0</v>
      </c>
      <c r="B3" s="3" t="n">
        <v>820.24892564</v>
      </c>
      <c r="C3" s="3" t="n">
        <v>231.76974106</v>
      </c>
      <c r="D3" s="5"/>
      <c r="E3" s="4" t="n">
        <v>0</v>
      </c>
      <c r="F3" s="3" t="n">
        <v>806.86194754</v>
      </c>
      <c r="G3" s="3" t="n">
        <v>237.09966718</v>
      </c>
      <c r="H3" s="5"/>
      <c r="I3" s="7" t="n">
        <v>0</v>
      </c>
      <c r="J3" s="6" t="n">
        <f aca="false">(SUM(B3,B13,B18,B23,F3,F8,F13,F18,F23))/9</f>
        <v>814.442823637778</v>
      </c>
      <c r="K3" s="6" t="n">
        <f aca="false">(SUM(C3,C13,C18,C23,G3,G8,G13,G18,G23))/9</f>
        <v>236.93279991</v>
      </c>
      <c r="L3" s="5"/>
      <c r="M3" s="5"/>
      <c r="N3" s="5"/>
      <c r="O3" s="5"/>
      <c r="P3" s="5"/>
      <c r="Q3" s="5"/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D4" s="5"/>
      <c r="E4" s="4" t="n">
        <v>0</v>
      </c>
      <c r="F4" s="4" t="n">
        <v>0</v>
      </c>
      <c r="G4" s="4" t="n">
        <v>1</v>
      </c>
      <c r="H4" s="5"/>
      <c r="I4" s="7" t="n">
        <v>0</v>
      </c>
      <c r="J4" s="7" t="n">
        <v>0</v>
      </c>
      <c r="K4" s="7" t="n">
        <v>1</v>
      </c>
      <c r="L4" s="5"/>
      <c r="M4" s="5"/>
      <c r="N4" s="5"/>
      <c r="O4" s="5"/>
      <c r="P4" s="5"/>
      <c r="Q4" s="5"/>
    </row>
    <row r="5" customFormat="false" ht="14.2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4.25" hidden="false" customHeight="false" outlineLevel="0" collapsed="false">
      <c r="A6" s="8" t="s">
        <v>3</v>
      </c>
      <c r="B6" s="8"/>
      <c r="C6" s="8"/>
      <c r="D6" s="5"/>
      <c r="E6" s="9" t="s">
        <v>4</v>
      </c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4.25" hidden="false" customHeight="false" outlineLevel="0" collapsed="false">
      <c r="A7" s="6" t="n">
        <v>905.2857246</v>
      </c>
      <c r="B7" s="7" t="n">
        <v>0</v>
      </c>
      <c r="C7" s="6" t="n">
        <v>279.15545168</v>
      </c>
      <c r="D7" s="5"/>
      <c r="E7" s="3" t="n">
        <v>832.6500824</v>
      </c>
      <c r="F7" s="4" t="n">
        <v>0</v>
      </c>
      <c r="G7" s="3" t="n">
        <v>314.23626385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4.25" hidden="false" customHeight="false" outlineLevel="0" collapsed="false">
      <c r="A8" s="7" t="n">
        <v>0</v>
      </c>
      <c r="B8" s="6" t="n">
        <v>907.2309667</v>
      </c>
      <c r="C8" s="6" t="n">
        <v>180.58985614</v>
      </c>
      <c r="D8" s="5"/>
      <c r="E8" s="4" t="n">
        <v>0</v>
      </c>
      <c r="F8" s="3" t="n">
        <v>830.48021504</v>
      </c>
      <c r="G8" s="3" t="n">
        <v>246.32864062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4.25" hidden="false" customHeight="false" outlineLevel="0" collapsed="false">
      <c r="A9" s="7" t="n">
        <v>0</v>
      </c>
      <c r="B9" s="7" t="n">
        <v>0</v>
      </c>
      <c r="C9" s="7" t="n">
        <v>1</v>
      </c>
      <c r="D9" s="5"/>
      <c r="E9" s="4" t="n">
        <v>0</v>
      </c>
      <c r="F9" s="4" t="n">
        <v>0</v>
      </c>
      <c r="G9" s="4" t="n">
        <v>1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4.25" hidden="false" customHeight="false" outlineLevel="0" collapsed="false">
      <c r="A11" s="10" t="s">
        <v>5</v>
      </c>
      <c r="B11" s="10"/>
      <c r="C11" s="10"/>
      <c r="D11" s="5"/>
      <c r="E11" s="10" t="s">
        <v>6</v>
      </c>
      <c r="F11" s="10"/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4.25" hidden="false" customHeight="false" outlineLevel="0" collapsed="false">
      <c r="A12" s="3" t="n">
        <v>817.25849042</v>
      </c>
      <c r="B12" s="4" t="n">
        <v>0</v>
      </c>
      <c r="C12" s="3" t="n">
        <v>314.33111944</v>
      </c>
      <c r="D12" s="5"/>
      <c r="E12" s="6" t="n">
        <v>813.54576674</v>
      </c>
      <c r="F12" s="7" t="n">
        <v>0</v>
      </c>
      <c r="G12" s="6" t="n">
        <v>316.03320889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4.25" hidden="false" customHeight="false" outlineLevel="0" collapsed="false">
      <c r="A13" s="4" t="n">
        <v>0</v>
      </c>
      <c r="B13" s="3" t="n">
        <v>815.14697995</v>
      </c>
      <c r="C13" s="3" t="n">
        <v>244.63006969</v>
      </c>
      <c r="D13" s="5"/>
      <c r="E13" s="7" t="n">
        <v>0</v>
      </c>
      <c r="F13" s="6" t="n">
        <v>810.76615463</v>
      </c>
      <c r="G13" s="6" t="n">
        <v>239.67623898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4.25" hidden="false" customHeight="false" outlineLevel="0" collapsed="false">
      <c r="A14" s="4" t="n">
        <v>0</v>
      </c>
      <c r="B14" s="4" t="n">
        <v>0</v>
      </c>
      <c r="C14" s="4" t="n">
        <v>1</v>
      </c>
      <c r="D14" s="5"/>
      <c r="E14" s="7" t="n">
        <v>0</v>
      </c>
      <c r="F14" s="7" t="n">
        <v>0</v>
      </c>
      <c r="G14" s="7" t="n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4.25" hidden="false" customHeight="false" outlineLevel="0" collapsed="false">
      <c r="A16" s="10" t="s">
        <v>7</v>
      </c>
      <c r="B16" s="10"/>
      <c r="C16" s="10"/>
      <c r="D16" s="5"/>
      <c r="E16" s="10" t="s">
        <v>8</v>
      </c>
      <c r="F16" s="10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4.25" hidden="false" customHeight="false" outlineLevel="0" collapsed="false">
      <c r="A17" s="6" t="n">
        <v>813.42439744</v>
      </c>
      <c r="B17" s="7" t="n">
        <v>0</v>
      </c>
      <c r="C17" s="6" t="n">
        <v>309.63238947</v>
      </c>
      <c r="D17" s="5"/>
      <c r="E17" s="6" t="n">
        <v>824.17220063</v>
      </c>
      <c r="F17" s="6" t="n">
        <v>0</v>
      </c>
      <c r="G17" s="6" t="n">
        <v>312.52773612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4.25" hidden="false" customHeight="false" outlineLevel="0" collapsed="false">
      <c r="A18" s="7" t="n">
        <v>0</v>
      </c>
      <c r="B18" s="6" t="n">
        <v>813.81543745</v>
      </c>
      <c r="C18" s="6" t="n">
        <v>222.89697096</v>
      </c>
      <c r="D18" s="5"/>
      <c r="E18" s="6" t="n">
        <v>0</v>
      </c>
      <c r="F18" s="6" t="n">
        <v>821.27367166</v>
      </c>
      <c r="G18" s="6" t="n">
        <v>245.33232566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4.25" hidden="false" customHeight="false" outlineLevel="0" collapsed="false">
      <c r="A19" s="7" t="n">
        <v>0</v>
      </c>
      <c r="B19" s="7" t="n">
        <v>0</v>
      </c>
      <c r="C19" s="7" t="n">
        <v>1</v>
      </c>
      <c r="D19" s="5"/>
      <c r="E19" s="6" t="n">
        <v>0</v>
      </c>
      <c r="F19" s="6" t="n">
        <v>0</v>
      </c>
      <c r="G19" s="6" t="n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4.2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4.25" hidden="false" customHeight="false" outlineLevel="0" collapsed="false">
      <c r="A21" s="9" t="s">
        <v>9</v>
      </c>
      <c r="B21" s="9"/>
      <c r="C21" s="9"/>
      <c r="D21" s="5"/>
      <c r="E21" s="10" t="s">
        <v>10</v>
      </c>
      <c r="F21" s="10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4.25" hidden="false" customHeight="false" outlineLevel="0" collapsed="false">
      <c r="A22" s="3" t="n">
        <v>801.33127993</v>
      </c>
      <c r="B22" s="4" t="n">
        <v>0</v>
      </c>
      <c r="C22" s="3" t="n">
        <v>325.36302431</v>
      </c>
      <c r="D22" s="5"/>
      <c r="E22" s="6" t="n">
        <v>813.14356948</v>
      </c>
      <c r="F22" s="7" t="n">
        <v>0</v>
      </c>
      <c r="G22" s="6" t="n">
        <v>309.41733952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4.25" hidden="false" customHeight="false" outlineLevel="0" collapsed="false">
      <c r="A23" s="4" t="n">
        <v>0</v>
      </c>
      <c r="B23" s="3" t="n">
        <v>800.25310273</v>
      </c>
      <c r="C23" s="3" t="n">
        <v>231.08837089</v>
      </c>
      <c r="D23" s="5"/>
      <c r="E23" s="7" t="n">
        <v>0</v>
      </c>
      <c r="F23" s="6" t="n">
        <v>811.1389781</v>
      </c>
      <c r="G23" s="6" t="n">
        <v>233.57317415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4.25" hidden="false" customHeight="false" outlineLevel="0" collapsed="false">
      <c r="A24" s="4" t="n">
        <v>0</v>
      </c>
      <c r="B24" s="4" t="n">
        <v>0</v>
      </c>
      <c r="C24" s="4" t="n">
        <v>1</v>
      </c>
      <c r="D24" s="5"/>
      <c r="E24" s="7" t="n">
        <v>0</v>
      </c>
      <c r="F24" s="7" t="n">
        <v>0</v>
      </c>
      <c r="G24" s="7" t="n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4.2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mergeCells count="11">
    <mergeCell ref="A1:C1"/>
    <mergeCell ref="E1:G1"/>
    <mergeCell ref="I1:K1"/>
    <mergeCell ref="A6:C6"/>
    <mergeCell ref="E6:G6"/>
    <mergeCell ref="A11:C11"/>
    <mergeCell ref="E11:G11"/>
    <mergeCell ref="A16:C16"/>
    <mergeCell ref="E16:G16"/>
    <mergeCell ref="A21:C21"/>
    <mergeCell ref="E21:G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5625" defaultRowHeight="14.25" zeroHeight="false" outlineLevelRow="0" outlineLevelCol="0"/>
  <cols>
    <col collapsed="false" customWidth="true" hidden="false" outlineLevel="0" max="1" min="1" style="0" width="13.43"/>
    <col collapsed="false" customWidth="true" hidden="false" outlineLevel="0" max="3" min="3" style="0" width="14.11"/>
    <col collapsed="false" customWidth="true" hidden="false" outlineLevel="0" max="4" min="4" style="0" width="13.55"/>
    <col collapsed="false" customWidth="true" hidden="false" outlineLevel="0" max="5" min="5" style="0" width="12.44"/>
  </cols>
  <sheetData>
    <row r="1" customFormat="false" ht="14.25" hidden="false" customHeight="false" outlineLevel="0" collapsed="false">
      <c r="A1" s="1" t="s">
        <v>11</v>
      </c>
      <c r="B1" s="1"/>
      <c r="C1" s="1"/>
      <c r="D1" s="1"/>
      <c r="E1" s="1"/>
      <c r="G1" s="1" t="s">
        <v>12</v>
      </c>
      <c r="H1" s="1"/>
      <c r="I1" s="1"/>
      <c r="J1" s="1"/>
      <c r="K1" s="1"/>
      <c r="M1" s="2" t="s">
        <v>13</v>
      </c>
      <c r="N1" s="2"/>
      <c r="O1" s="2"/>
      <c r="P1" s="2"/>
      <c r="Q1" s="2"/>
    </row>
    <row r="2" customFormat="false" ht="14.25" hidden="false" customHeight="false" outlineLevel="0" collapsed="false">
      <c r="A2" s="11" t="n">
        <f aca="false">-4.18308124*(EXP(1)^(-2))</f>
        <v>-0.566118484417161</v>
      </c>
      <c r="B2" s="11" t="n">
        <f aca="false">1.2316335*(EXP(1)^0)</f>
        <v>1.2316335</v>
      </c>
      <c r="C2" s="11" t="n">
        <f aca="false">-3.22083612*(EXP(1)^(-4))</f>
        <v>-0.0589916712937117</v>
      </c>
      <c r="D2" s="12" t="n">
        <f aca="false">-2.06418599*(EXP(1)^(-4))</f>
        <v>-0.0378068851920243</v>
      </c>
      <c r="E2" s="12" t="n">
        <f aca="false">-5.12835368*(EXP(1)^0)</f>
        <v>-5.12835368</v>
      </c>
      <c r="G2" s="13" t="n">
        <f aca="false">-6.97811247*(EXP(1)^(-2))</f>
        <v>-0.944384827584389</v>
      </c>
      <c r="H2" s="13" t="n">
        <v>1.58655696</v>
      </c>
      <c r="I2" s="13" t="n">
        <f aca="false">-1.35204722*(EXP(1)^(-3))</f>
        <v>-0.0673144673787204</v>
      </c>
      <c r="J2" s="13" t="n">
        <f aca="false">-1.75443506*(EXP(1)^(-3))</f>
        <v>-0.0873481782791975</v>
      </c>
      <c r="K2" s="13" t="n">
        <v>-6.10678157</v>
      </c>
      <c r="M2" s="12" t="n">
        <f aca="false">(SUM(A2,A8,A11,A14,G2,G5,G8,G11,G14))/9</f>
        <v>-0.217109692305951</v>
      </c>
      <c r="N2" s="12" t="n">
        <f aca="false">(SUM(B2,B8,B11,B14,H2,H5,H8,H11,H14))/9</f>
        <v>0.753963387777778</v>
      </c>
      <c r="O2" s="12" t="n">
        <f aca="false">(SUM(C2,C8,C11,C14,I2,I5,I8,I11,I14))/9</f>
        <v>-0.0537895960462816</v>
      </c>
      <c r="P2" s="12" t="n">
        <f aca="false">(SUM(D2,D8,D11,D14,J2,J5,J8,J11,J14))/9</f>
        <v>-0.0628684122966112</v>
      </c>
      <c r="Q2" s="12" t="n">
        <f aca="false">(SUM(E2,E8,E11,E14,K2,K5,K8,K11,K14))/9</f>
        <v>-2.12149001555556</v>
      </c>
    </row>
    <row r="4" customFormat="false" ht="14.25" hidden="false" customHeight="false" outlineLevel="0" collapsed="false">
      <c r="A4" s="14" t="s">
        <v>14</v>
      </c>
      <c r="B4" s="14"/>
      <c r="C4" s="14"/>
      <c r="D4" s="14"/>
      <c r="E4" s="14"/>
      <c r="G4" s="1" t="s">
        <v>15</v>
      </c>
      <c r="H4" s="1"/>
      <c r="I4" s="1"/>
      <c r="J4" s="1"/>
      <c r="K4" s="1"/>
    </row>
    <row r="5" customFormat="false" ht="14.25" hidden="false" customHeight="false" outlineLevel="0" collapsed="false">
      <c r="A5" s="12" t="n">
        <f aca="false">-5.1932869*(EXP(1)^(-2))</f>
        <v>-0.70283495354049</v>
      </c>
      <c r="B5" s="12" t="n">
        <f aca="false">2.3609506*(EXP(1)^0)</f>
        <v>2.3609506</v>
      </c>
      <c r="C5" s="12" t="n">
        <f aca="false">-2.50790962*(EXP(1)^(-2))</f>
        <v>-0.339408658754526</v>
      </c>
      <c r="D5" s="12" t="n">
        <f aca="false">-9.96683544*(EXP(1)^(-3))</f>
        <v>-0.496219517462529</v>
      </c>
      <c r="E5" s="12" t="n">
        <f aca="false">-1.02244192*(EXP(1)^1)</f>
        <v>-2.77928529179078</v>
      </c>
      <c r="G5" s="13" t="n">
        <v>-0.05163088</v>
      </c>
      <c r="H5" s="13" t="n">
        <v>0.88152461</v>
      </c>
      <c r="I5" s="13" t="n">
        <v>-0.00273203</v>
      </c>
      <c r="J5" s="13" t="n">
        <v>-0.00290997</v>
      </c>
      <c r="K5" s="13" t="n">
        <v>-2.11175541</v>
      </c>
    </row>
    <row r="7" customFormat="false" ht="14.25" hidden="false" customHeight="false" outlineLevel="0" collapsed="false">
      <c r="A7" s="1" t="s">
        <v>16</v>
      </c>
      <c r="B7" s="1"/>
      <c r="C7" s="1"/>
      <c r="D7" s="1"/>
      <c r="E7" s="1"/>
      <c r="G7" s="1" t="s">
        <v>17</v>
      </c>
      <c r="H7" s="1"/>
      <c r="I7" s="1"/>
      <c r="J7" s="1"/>
      <c r="K7" s="1"/>
    </row>
    <row r="8" customFormat="false" ht="14.25" hidden="false" customHeight="false" outlineLevel="0" collapsed="false">
      <c r="A8" s="12" t="n">
        <f aca="false">-1.68608255*(EXP(1)^(-2))</f>
        <v>-0.22818645946456</v>
      </c>
      <c r="B8" s="12" t="n">
        <v>1.21415098</v>
      </c>
      <c r="C8" s="12" t="n">
        <f aca="false">2.79500217*(EXP(1)^(-3))</f>
        <v>0.139154964126118</v>
      </c>
      <c r="D8" s="12" t="n">
        <f aca="false">-3.15931125*(EXP(1)^(-3))</f>
        <v>-0.157292845199112</v>
      </c>
      <c r="E8" s="15" t="n">
        <f aca="false">-5.13788074*(EXP(1)^(0))</f>
        <v>-5.13788074</v>
      </c>
      <c r="G8" s="12" t="n">
        <f aca="false">-8.02622323*(EXP(1)^(-2))</f>
        <v>-1.08623119415233</v>
      </c>
      <c r="H8" s="12" t="n">
        <v>1.26554167</v>
      </c>
      <c r="I8" s="12" t="n">
        <f aca="false">-7.54358503*(EXP(1)^(-4))</f>
        <v>-0.138165579335941</v>
      </c>
      <c r="J8" s="12" t="n">
        <f aca="false">-1.49662298*(EXP(1)^(-3))</f>
        <v>-0.0745124706261763</v>
      </c>
      <c r="K8" s="12" t="n">
        <v>-3.3930818</v>
      </c>
    </row>
    <row r="10" customFormat="false" ht="14.25" hidden="false" customHeight="false" outlineLevel="0" collapsed="false">
      <c r="A10" s="1" t="s">
        <v>18</v>
      </c>
      <c r="B10" s="1"/>
      <c r="C10" s="1"/>
      <c r="D10" s="1"/>
      <c r="E10" s="1"/>
      <c r="G10" s="1" t="s">
        <v>19</v>
      </c>
      <c r="H10" s="1"/>
      <c r="I10" s="1"/>
      <c r="J10" s="1"/>
      <c r="K10" s="1"/>
    </row>
    <row r="11" customFormat="false" ht="14.25" hidden="false" customHeight="false" outlineLevel="0" collapsed="false">
      <c r="A11" s="12" t="n">
        <v>0.07513553</v>
      </c>
      <c r="B11" s="12" t="n">
        <v>-0.3796136</v>
      </c>
      <c r="C11" s="12" t="n">
        <v>-0.00697839</v>
      </c>
      <c r="D11" s="12" t="n">
        <v>-0.00304275</v>
      </c>
      <c r="E11" s="12" t="n">
        <v>2.90452231</v>
      </c>
      <c r="G11" s="12" t="n">
        <v>-0.02882336</v>
      </c>
      <c r="H11" s="12" t="n">
        <v>0.54141433</v>
      </c>
      <c r="I11" s="12" t="n">
        <v>-0.00161884</v>
      </c>
      <c r="J11" s="12" t="n">
        <v>-0.00242296</v>
      </c>
      <c r="K11" s="12" t="n">
        <v>-0.34636587</v>
      </c>
    </row>
    <row r="13" customFormat="false" ht="14.25" hidden="false" customHeight="false" outlineLevel="0" collapsed="false">
      <c r="A13" s="1" t="s">
        <v>20</v>
      </c>
      <c r="B13" s="1"/>
      <c r="C13" s="1"/>
      <c r="D13" s="1"/>
      <c r="E13" s="1"/>
      <c r="G13" s="1" t="s">
        <v>21</v>
      </c>
      <c r="H13" s="1"/>
      <c r="I13" s="1"/>
      <c r="J13" s="1"/>
      <c r="K13" s="1"/>
    </row>
    <row r="14" customFormat="false" ht="14.25" hidden="false" customHeight="false" outlineLevel="0" collapsed="false">
      <c r="A14" s="12" t="n">
        <f aca="false">9.31222304*(EXP(1)^(-2))</f>
        <v>1.26027234268091</v>
      </c>
      <c r="B14" s="12" t="n">
        <v>-1.27258567</v>
      </c>
      <c r="C14" s="12" t="n">
        <f aca="false">-2.15210628*(EXP(1)^(-3))</f>
        <v>-0.107147062497269</v>
      </c>
      <c r="D14" s="12" t="n">
        <f aca="false">2.18258886*(EXP(1)^(-3))</f>
        <v>0.108664700791758</v>
      </c>
      <c r="E14" s="12" t="n">
        <v>6.25819899</v>
      </c>
      <c r="G14" s="12" t="n">
        <f aca="false">-1.04387431*(EXP(1)^(-1))</f>
        <v>-0.384019897816025</v>
      </c>
      <c r="H14" s="12" t="n">
        <v>1.71704771</v>
      </c>
      <c r="I14" s="12" t="n">
        <f aca="false">-4.82682142*(EXP(1)^(-3))</f>
        <v>-0.24031328803701</v>
      </c>
      <c r="J14" s="12" t="n">
        <f aca="false">-6.2093303*(EXP(1)^(-3))</f>
        <v>-0.309144352164749</v>
      </c>
      <c r="K14" s="12" t="n">
        <v>-6.03191237</v>
      </c>
    </row>
  </sheetData>
  <mergeCells count="11">
    <mergeCell ref="A1:E1"/>
    <mergeCell ref="G1:K1"/>
    <mergeCell ref="M1:Q1"/>
    <mergeCell ref="A4:E4"/>
    <mergeCell ref="G4:K4"/>
    <mergeCell ref="A7:E7"/>
    <mergeCell ref="G7:K7"/>
    <mergeCell ref="A10:E10"/>
    <mergeCell ref="G10:K10"/>
    <mergeCell ref="A13:E13"/>
    <mergeCell ref="G13:K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5625" defaultRowHeight="14.25" zeroHeight="false" outlineLevelRow="0" outlineLevelCol="0"/>
  <cols>
    <col collapsed="false" customWidth="true" hidden="false" outlineLevel="0" max="3" min="3" style="0" width="11.8"/>
    <col collapsed="false" customWidth="true" hidden="false" outlineLevel="0" max="7" min="7" style="0" width="13.89"/>
  </cols>
  <sheetData>
    <row r="1" customFormat="false" ht="14.25" hidden="false" customHeight="false" outlineLevel="0" collapsed="false">
      <c r="E1" s="11"/>
      <c r="F1" s="11" t="s">
        <v>22</v>
      </c>
      <c r="G1" s="11" t="s">
        <v>23</v>
      </c>
    </row>
    <row r="2" customFormat="false" ht="14.25" hidden="false" customHeight="false" outlineLevel="0" collapsed="false">
      <c r="E2" s="16" t="s">
        <v>24</v>
      </c>
      <c r="F2" s="11" t="n">
        <v>-41</v>
      </c>
      <c r="G2" s="11" t="n">
        <f aca="false">RADIANS(F2)</f>
        <v>-0.715584993317675</v>
      </c>
    </row>
    <row r="4" customFormat="false" ht="14.25" hidden="false" customHeight="false" outlineLevel="0" collapsed="false">
      <c r="E4" s="17" t="s">
        <v>25</v>
      </c>
      <c r="F4" s="18" t="s">
        <v>26</v>
      </c>
      <c r="G4" s="19" t="s">
        <v>27</v>
      </c>
    </row>
    <row r="5" customFormat="false" ht="14.25" hidden="false" customHeight="false" outlineLevel="0" collapsed="false">
      <c r="E5" s="11" t="n">
        <v>0</v>
      </c>
      <c r="F5" s="11" t="n">
        <v>0</v>
      </c>
      <c r="G5" s="11" t="n">
        <v>390</v>
      </c>
    </row>
    <row r="12" customFormat="false" ht="14.25" hidden="false" customHeight="false" outlineLevel="0" collapsed="false">
      <c r="A12" s="20" t="s">
        <v>28</v>
      </c>
      <c r="B12" s="20"/>
      <c r="C12" s="20"/>
      <c r="D12" s="20"/>
    </row>
    <row r="13" customFormat="false" ht="14.25" hidden="false" customHeight="false" outlineLevel="0" collapsed="false">
      <c r="A13" s="11" t="n">
        <f aca="false">COS(G2)</f>
        <v>0.754709580222772</v>
      </c>
      <c r="B13" s="11" t="n">
        <v>0</v>
      </c>
      <c r="C13" s="11" t="n">
        <f aca="false">-SIN(G2)</f>
        <v>0.656059028990507</v>
      </c>
      <c r="D13" s="11" t="n">
        <f aca="false">E5</f>
        <v>0</v>
      </c>
    </row>
    <row r="14" customFormat="false" ht="14.25" hidden="false" customHeight="false" outlineLevel="0" collapsed="false">
      <c r="A14" s="11" t="n">
        <v>0</v>
      </c>
      <c r="B14" s="11" t="n">
        <v>1</v>
      </c>
      <c r="C14" s="11" t="n">
        <v>0</v>
      </c>
      <c r="D14" s="11" t="n">
        <f aca="false">F5</f>
        <v>0</v>
      </c>
    </row>
    <row r="15" customFormat="false" ht="14.25" hidden="false" customHeight="false" outlineLevel="0" collapsed="false">
      <c r="A15" s="11" t="n">
        <f aca="false">SIN(G2)</f>
        <v>-0.656059028990507</v>
      </c>
      <c r="B15" s="11" t="n">
        <v>0</v>
      </c>
      <c r="C15" s="11" t="n">
        <f aca="false">COS(G2)</f>
        <v>0.754709580222772</v>
      </c>
      <c r="D15" s="11" t="n">
        <f aca="false">G5</f>
        <v>390</v>
      </c>
    </row>
    <row r="16" customFormat="false" ht="14.25" hidden="false" customHeight="false" outlineLevel="0" collapsed="false">
      <c r="A16" s="11" t="n">
        <v>0</v>
      </c>
      <c r="B16" s="11" t="n">
        <v>0</v>
      </c>
      <c r="C16" s="11" t="n">
        <v>0</v>
      </c>
      <c r="D16" s="11" t="n">
        <v>1</v>
      </c>
    </row>
    <row r="18" customFormat="false" ht="13.8" hidden="false" customHeight="false" outlineLevel="0" collapsed="false">
      <c r="A18" s="21" t="s">
        <v>29</v>
      </c>
      <c r="B18" s="21"/>
      <c r="C18" s="21"/>
    </row>
    <row r="19" customFormat="false" ht="13.8" hidden="false" customHeight="false" outlineLevel="0" collapsed="false">
      <c r="A19" s="11" t="n">
        <f aca="false">COS(G2)</f>
        <v>0.754709580222772</v>
      </c>
      <c r="B19" s="11" t="n">
        <v>0</v>
      </c>
      <c r="C19" s="11" t="n">
        <f aca="false">-SIN(G2)</f>
        <v>0.656059028990507</v>
      </c>
    </row>
    <row r="20" customFormat="false" ht="13.8" hidden="false" customHeight="false" outlineLevel="0" collapsed="false">
      <c r="A20" s="11" t="n">
        <v>0</v>
      </c>
      <c r="B20" s="11" t="n">
        <v>1</v>
      </c>
      <c r="C20" s="11" t="n">
        <v>0</v>
      </c>
    </row>
    <row r="21" customFormat="false" ht="13.8" hidden="false" customHeight="false" outlineLevel="0" collapsed="false">
      <c r="A21" s="11" t="n">
        <f aca="false">SIN(G2)</f>
        <v>-0.656059028990507</v>
      </c>
      <c r="B21" s="11" t="n">
        <v>0</v>
      </c>
      <c r="C21" s="11" t="n">
        <f aca="false">COS(G2)</f>
        <v>0.754709580222772</v>
      </c>
    </row>
  </sheetData>
  <mergeCells count="2">
    <mergeCell ref="A12:D12"/>
    <mergeCell ref="A18:C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625" defaultRowHeight="14.25" zeroHeight="false" outlineLevelRow="0" outlineLevelCol="0"/>
  <cols>
    <col collapsed="false" customWidth="true" hidden="false" outlineLevel="0" max="3" min="1" style="0" width="12.44"/>
    <col collapsed="false" customWidth="true" hidden="false" outlineLevel="0" max="5" min="5" style="0" width="20.56"/>
  </cols>
  <sheetData>
    <row r="1" customFormat="false" ht="14.25" hidden="false" customHeight="false" outlineLevel="0" collapsed="false">
      <c r="A1" s="22" t="s">
        <v>2</v>
      </c>
      <c r="B1" s="22"/>
      <c r="C1" s="22"/>
      <c r="E1" s="23" t="s">
        <v>30</v>
      </c>
      <c r="H1" s="24"/>
    </row>
    <row r="2" customFormat="false" ht="14.25" hidden="false" customHeight="false" outlineLevel="0" collapsed="false">
      <c r="A2" s="3" t="n">
        <f aca="false">'Matriz K'!I2</f>
        <v>816.218107743333</v>
      </c>
      <c r="B2" s="4" t="n">
        <v>0</v>
      </c>
      <c r="C2" s="3" t="n">
        <f aca="false">'Matriz K'!K2</f>
        <v>316.067623752222</v>
      </c>
      <c r="E2" s="11" t="n">
        <f aca="false">'Matriz RT'!D13</f>
        <v>0</v>
      </c>
    </row>
    <row r="3" customFormat="false" ht="14.25" hidden="false" customHeight="false" outlineLevel="0" collapsed="false">
      <c r="A3" s="4" t="n">
        <v>0</v>
      </c>
      <c r="B3" s="3" t="n">
        <f aca="false">'Matriz K'!J3</f>
        <v>814.442823637778</v>
      </c>
      <c r="C3" s="3" t="n">
        <f aca="false">'Matriz K'!K3</f>
        <v>236.93279991</v>
      </c>
      <c r="E3" s="11" t="n">
        <f aca="false">'Matriz RT'!D14</f>
        <v>0</v>
      </c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E4" s="11" t="n">
        <f aca="false">'Matriz RT'!D15</f>
        <v>390</v>
      </c>
    </row>
    <row r="7" customFormat="false" ht="14.25" hidden="false" customHeight="false" outlineLevel="0" collapsed="false">
      <c r="A7" s="21" t="s">
        <v>29</v>
      </c>
      <c r="B7" s="21"/>
      <c r="C7" s="21"/>
      <c r="E7" s="25" t="s">
        <v>31</v>
      </c>
      <c r="F7" s="26"/>
      <c r="G7" s="26"/>
    </row>
    <row r="8" customFormat="false" ht="14.25" hidden="false" customHeight="false" outlineLevel="0" collapsed="false">
      <c r="A8" s="11" t="n">
        <f aca="false">'Matriz RT'!A13</f>
        <v>0.754709580222772</v>
      </c>
      <c r="B8" s="11" t="n">
        <f aca="false">'Matriz RT'!B13</f>
        <v>0</v>
      </c>
      <c r="C8" s="11" t="n">
        <f aca="false">'Matriz RT'!C13</f>
        <v>0.656059028990507</v>
      </c>
      <c r="E8" s="11" t="n">
        <f aca="false" t="array" ref="E8:E10">MMULT(A14:C16,E2:E4)</f>
        <v>301870.343913297</v>
      </c>
    </row>
    <row r="9" customFormat="false" ht="14.25" hidden="false" customHeight="false" outlineLevel="0" collapsed="false">
      <c r="A9" s="11" t="n">
        <f aca="false">'Matriz RT'!A14</f>
        <v>0</v>
      </c>
      <c r="B9" s="11" t="n">
        <f aca="false">'Matriz RT'!B14</f>
        <v>1</v>
      </c>
      <c r="C9" s="11" t="n">
        <f aca="false">'Matriz RT'!C14</f>
        <v>0</v>
      </c>
      <c r="E9" s="11" t="n">
        <v>69738.027044822</v>
      </c>
    </row>
    <row r="10" customFormat="false" ht="14.25" hidden="false" customHeight="false" outlineLevel="0" collapsed="false">
      <c r="A10" s="11" t="n">
        <f aca="false">'Matriz RT'!A15</f>
        <v>-0.656059028990507</v>
      </c>
      <c r="B10" s="11" t="n">
        <f aca="false">'Matriz RT'!B15</f>
        <v>0</v>
      </c>
      <c r="C10" s="11" t="n">
        <f aca="false">'Matriz RT'!C15</f>
        <v>0.754709580222772</v>
      </c>
      <c r="E10" s="11" t="n">
        <v>294.336736286881</v>
      </c>
    </row>
    <row r="13" customFormat="false" ht="14.25" hidden="false" customHeight="false" outlineLevel="0" collapsed="false">
      <c r="A13" s="27" t="s">
        <v>32</v>
      </c>
      <c r="B13" s="27"/>
      <c r="C13" s="27"/>
    </row>
    <row r="14" customFormat="false" ht="14.25" hidden="false" customHeight="false" outlineLevel="0" collapsed="false">
      <c r="A14" s="12" t="n">
        <f aca="false" t="array" ref="A14:C16">MMULT(A2:C4,A8:C10)</f>
        <v>408.648607130976</v>
      </c>
      <c r="B14" s="12" t="n">
        <v>0</v>
      </c>
      <c r="C14" s="12" t="n">
        <v>774.026522854609</v>
      </c>
    </row>
    <row r="15" customFormat="false" ht="14.25" hidden="false" customHeight="false" outlineLevel="0" collapsed="false">
      <c r="A15" s="12" t="n">
        <v>-155.441902644957</v>
      </c>
      <c r="B15" s="12" t="n">
        <v>814.442823637778</v>
      </c>
      <c r="C15" s="12" t="n">
        <v>178.815453961082</v>
      </c>
    </row>
    <row r="16" customFormat="false" ht="14.25" hidden="false" customHeight="false" outlineLevel="0" collapsed="false">
      <c r="A16" s="12" t="n">
        <v>-0.656059028990507</v>
      </c>
      <c r="B16" s="12" t="n">
        <v>0</v>
      </c>
      <c r="C16" s="12" t="n">
        <v>0.754709580222772</v>
      </c>
    </row>
  </sheetData>
  <mergeCells count="3">
    <mergeCell ref="A1:C1"/>
    <mergeCell ref="A7:C7"/>
    <mergeCell ref="A13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2024-02-04T13:05:40Z</dcterms:created>
  <dc:creator>David  Campoamor [ROBOTPLUS]</dc:creator>
  <dc:description/>
  <dc:language>es-ES</dc:language>
  <cp:lastModifiedBy/>
  <cp:lastPrinted>2024-02-07T20:41:41Z</cp:lastPrinted>
  <dcterms:modified xsi:type="dcterms:W3CDTF">2024-04-13T20:40:22Z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