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8b2705a18cd39f/Documents/Career/TCC_Bootcamp/Challenges/Wk1Challenge/Starter_Code/"/>
    </mc:Choice>
  </mc:AlternateContent>
  <xr:revisionPtr revIDLastSave="869" documentId="13_ncr:40009_{11C9D2FE-BDF6-5C46-B9DE-A4DF0C4A6734}" xr6:coauthVersionLast="47" xr6:coauthVersionMax="47" xr10:uidLastSave="{31311C86-D8D3-463D-A09F-A2030BF531B2}"/>
  <bookViews>
    <workbookView xWindow="21255" yWindow="105" windowWidth="30255" windowHeight="20055" tabRatio="596" firstSheet="1" activeTab="5" xr2:uid="{00000000-000D-0000-FFFF-FFFF00000000}"/>
  </bookViews>
  <sheets>
    <sheet name="Crowdfunding" sheetId="1" r:id="rId1"/>
    <sheet name="Outcome per Category" sheetId="2" r:id="rId2"/>
    <sheet name="Outcome per SubCategory" sheetId="4" r:id="rId3"/>
    <sheet name="Outcomes by Launch Date" sheetId="6" r:id="rId4"/>
    <sheet name="Crowdfunding Goal Analysis" sheetId="7" r:id="rId5"/>
    <sheet name="Statistical Analysis" sheetId="8" r:id="rId6"/>
  </sheets>
  <definedNames>
    <definedName name="_xlnm._FilterDatabase" localSheetId="0" hidden="1">Crowdfunding!$G$1:$H$1001</definedName>
    <definedName name="Antioxidants">'Outcome per Category'!$D$2:$D$78</definedName>
    <definedName name="backers">Crowdfunding!$H$2:$H$1001</definedName>
    <definedName name="category_success">'Outcome per Category'!$E$30:$E$38</definedName>
    <definedName name="_xlnm.Extract" localSheetId="0">Crowdfunding!$V$5:$W$5</definedName>
    <definedName name="failed_outcome">'Statistical Analysis'!$E$2:$E$365</definedName>
    <definedName name="goal">Crowdfunding!$D$2:$D$1001</definedName>
    <definedName name="Outcome">Crowdfunding!$G$2:$G$1001</definedName>
    <definedName name="outcome_backers">Crowdfunding!$G$1:$H$1001</definedName>
    <definedName name="success_outcome">'Statistical Analysis'!$B$2:$B$566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8" l="1"/>
  <c r="I10" i="8"/>
  <c r="L9" i="8"/>
  <c r="I9" i="8"/>
  <c r="L8" i="8"/>
  <c r="L7" i="8"/>
  <c r="L6" i="8"/>
  <c r="L5" i="8"/>
  <c r="I8" i="8"/>
  <c r="I7" i="8"/>
  <c r="I6" i="8"/>
  <c r="I5" i="8"/>
  <c r="C9" i="7"/>
  <c r="D13" i="7"/>
  <c r="D12" i="7"/>
  <c r="D11" i="7"/>
  <c r="D10" i="7"/>
  <c r="D9" i="7"/>
  <c r="D8" i="7"/>
  <c r="D7" i="7"/>
  <c r="D6" i="7"/>
  <c r="D5" i="7"/>
  <c r="D4" i="7"/>
  <c r="D3" i="7"/>
  <c r="D2" i="7"/>
  <c r="C2" i="7"/>
  <c r="C13" i="7"/>
  <c r="C12" i="7"/>
  <c r="C11" i="7"/>
  <c r="C10" i="7"/>
  <c r="C8" i="7"/>
  <c r="C7" i="7"/>
  <c r="C6" i="7"/>
  <c r="C5" i="7"/>
  <c r="C4" i="7"/>
  <c r="C3" i="7"/>
  <c r="B13" i="7"/>
  <c r="B12" i="7"/>
  <c r="B11" i="7"/>
  <c r="B10" i="7"/>
  <c r="B9" i="7"/>
  <c r="B8" i="7"/>
  <c r="B7" i="7"/>
  <c r="B6" i="7"/>
  <c r="B5" i="7"/>
  <c r="B4" i="7"/>
  <c r="B2" i="7"/>
  <c r="B3" i="7"/>
  <c r="E13" i="7" l="1"/>
  <c r="F13" i="7" s="1"/>
  <c r="E2" i="7"/>
  <c r="G2" i="7" s="1"/>
  <c r="E3" i="7"/>
  <c r="F3" i="7" s="1"/>
  <c r="E4" i="7"/>
  <c r="G4" i="7" s="1"/>
  <c r="E5" i="7"/>
  <c r="G5" i="7" s="1"/>
  <c r="E12" i="7"/>
  <c r="F12" i="7" s="1"/>
  <c r="E11" i="7"/>
  <c r="F11" i="7" s="1"/>
  <c r="E10" i="7"/>
  <c r="E9" i="7"/>
  <c r="E8" i="7"/>
  <c r="E7" i="7"/>
  <c r="E6" i="7"/>
  <c r="H30" i="2"/>
  <c r="H36" i="2"/>
  <c r="H31" i="2"/>
  <c r="H32" i="2"/>
  <c r="H33" i="2"/>
  <c r="H34" i="2"/>
  <c r="H35" i="2"/>
  <c r="H37" i="2"/>
  <c r="H38" i="2"/>
  <c r="G31" i="2"/>
  <c r="G32" i="2"/>
  <c r="G33" i="2"/>
  <c r="G34" i="2"/>
  <c r="G35" i="2"/>
  <c r="G36" i="2"/>
  <c r="G37" i="2"/>
  <c r="G38" i="2"/>
  <c r="G30" i="2"/>
  <c r="K35" i="2"/>
  <c r="K33" i="2"/>
  <c r="K34" i="2"/>
  <c r="K32" i="2"/>
  <c r="K31" i="2"/>
  <c r="K30" i="2"/>
  <c r="F4" i="7" l="1"/>
  <c r="H4" i="7"/>
  <c r="G3" i="7"/>
  <c r="H3" i="7"/>
  <c r="F2" i="7"/>
  <c r="H2" i="7"/>
  <c r="F5" i="7"/>
  <c r="H5" i="7"/>
  <c r="H13" i="7"/>
  <c r="G13" i="7"/>
  <c r="H11" i="7"/>
  <c r="G11" i="7"/>
  <c r="G6" i="7"/>
  <c r="H6" i="7"/>
  <c r="G7" i="7"/>
  <c r="H7" i="7"/>
  <c r="H8" i="7"/>
  <c r="G8" i="7"/>
  <c r="H9" i="7"/>
  <c r="G9" i="7"/>
  <c r="H10" i="7"/>
  <c r="G10" i="7"/>
  <c r="H12" i="7"/>
  <c r="G12" i="7"/>
  <c r="F6" i="7"/>
  <c r="F7" i="7"/>
  <c r="F8" i="7"/>
  <c r="F9" i="7"/>
  <c r="F10" i="7"/>
  <c r="K36" i="2"/>
  <c r="K39" i="2" s="1"/>
  <c r="K37" i="2" l="1"/>
  <c r="K38" i="2"/>
  <c r="B31" i="2"/>
  <c r="B32" i="2"/>
  <c r="B33" i="2"/>
  <c r="B34" i="2"/>
  <c r="B35" i="2"/>
  <c r="B36" i="2"/>
  <c r="B37" i="2"/>
  <c r="B38" i="2"/>
  <c r="B30" i="2"/>
  <c r="C31" i="2"/>
  <c r="C32" i="2"/>
  <c r="C33" i="2"/>
  <c r="C34" i="2"/>
  <c r="C35" i="2"/>
  <c r="C36" i="2"/>
  <c r="C37" i="2"/>
  <c r="C38" i="2"/>
  <c r="C30" i="2"/>
  <c r="D31" i="2"/>
  <c r="D32" i="2"/>
  <c r="D33" i="2"/>
  <c r="D34" i="2"/>
  <c r="D35" i="2"/>
  <c r="D36" i="2"/>
  <c r="D37" i="2"/>
  <c r="D38" i="2"/>
  <c r="D30" i="2"/>
  <c r="E31" i="2"/>
  <c r="E32" i="2"/>
  <c r="E33" i="2"/>
  <c r="E34" i="2"/>
  <c r="E35" i="2"/>
  <c r="E36" i="2"/>
  <c r="E37" i="2"/>
  <c r="E38" i="2"/>
  <c r="E30" i="2"/>
  <c r="E27" i="2"/>
  <c r="E26" i="2"/>
  <c r="E25" i="2"/>
  <c r="E24" i="2"/>
  <c r="E39" i="4"/>
  <c r="E38" i="4"/>
  <c r="E37" i="4"/>
  <c r="E36" i="4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6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</calcChain>
</file>

<file path=xl/sharedStrings.xml><?xml version="1.0" encoding="utf-8"?>
<sst xmlns="http://schemas.openxmlformats.org/spreadsheetml/2006/main" count="8106" uniqueCount="2127">
  <si>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</si>
  <si>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</si>
  <si>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</si>
  <si>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</si>
  <si>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</si>
  <si>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</si>
  <si>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</si>
  <si>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</si>
  <si>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</si>
  <si>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</si>
  <si>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</si>
  <si>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</si>
  <si>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</si>
  <si>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</si>
  <si>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</si>
  <si>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</si>
  <si>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</si>
  <si>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</si>
  <si>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</si>
  <si>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</si>
  <si>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</si>
  <si>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</si>
  <si>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</si>
  <si>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</si>
  <si>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</si>
  <si>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</si>
  <si>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</si>
  <si>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</si>
  <si>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</si>
  <si>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</si>
  <si>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</si>
  <si>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</si>
  <si>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</si>
  <si>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</si>
  <si>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</si>
  <si>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</si>
  <si>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</si>
  <si>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</si>
  <si>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</si>
  <si>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</si>
  <si>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</si>
  <si>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</si>
  <si>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</si>
  <si>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</si>
  <si>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</si>
  <si>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</si>
  <si>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</si>
  <si>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</si>
  <si>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</si>
  <si>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</si>
  <si>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</si>
  <si>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</si>
  <si>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</si>
  <si>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</si>
  <si>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</si>
  <si>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</si>
  <si>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</si>
  <si>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</si>
  <si>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</si>
  <si>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</si>
  <si>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</si>
  <si>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</si>
  <si>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</si>
  <si>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</si>
  <si>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</si>
  <si>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</si>
  <si>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</si>
  <si>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</si>
  <si>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</si>
  <si>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</si>
  <si>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</si>
  <si>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</si>
  <si>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</si>
  <si>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</si>
  <si>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</si>
  <si>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</si>
  <si>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</si>
  <si>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</si>
  <si>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</si>
  <si>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</si>
  <si>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</si>
  <si>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</si>
  <si>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</si>
  <si>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</si>
  <si>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</si>
  <si>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</si>
  <si>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</si>
  <si>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</si>
  <si>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</si>
  <si>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</si>
  <si>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</si>
  <si>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</si>
  <si>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</si>
  <si>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</si>
  <si>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</si>
  <si>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</si>
  <si>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</si>
  <si>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</si>
  <si>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</si>
  <si>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</si>
  <si>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</si>
  <si>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</si>
  <si>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</si>
  <si>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</si>
  <si>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</si>
  <si>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</si>
  <si>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</si>
  <si>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</si>
  <si>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</si>
  <si>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</si>
  <si>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</si>
  <si>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</si>
  <si>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</si>
  <si>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</si>
  <si>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</si>
  <si>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</si>
  <si>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</si>
  <si>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</si>
  <si>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</si>
  <si>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</si>
  <si>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</si>
  <si>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</si>
  <si>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</si>
  <si>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</si>
  <si>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</si>
  <si>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</si>
  <si>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</si>
  <si>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</si>
  <si>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</si>
  <si>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</si>
  <si>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</si>
  <si>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</si>
  <si>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</si>
  <si>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</si>
  <si>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</si>
  <si>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</si>
  <si>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</si>
  <si>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</si>
  <si>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</si>
  <si>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</si>
  <si>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</si>
  <si>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</si>
  <si>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</si>
  <si>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</si>
  <si>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</si>
  <si>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</si>
  <si>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</si>
  <si>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</si>
  <si>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</si>
  <si>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</si>
  <si>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</si>
  <si>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</si>
  <si>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</si>
  <si>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</si>
  <si>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</si>
  <si>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</si>
  <si>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</si>
  <si>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</si>
  <si>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</si>
  <si>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</si>
  <si>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</si>
  <si>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</si>
  <si>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</si>
  <si>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</si>
  <si>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</si>
  <si>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</si>
  <si>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</si>
  <si>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</si>
  <si>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</si>
  <si>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</si>
  <si>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</si>
  <si>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</si>
  <si>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</si>
  <si>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</si>
  <si>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</si>
  <si>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</si>
  <si>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</si>
  <si>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</si>
  <si>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</si>
  <si>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</si>
  <si>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</si>
  <si>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</si>
  <si>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</si>
  <si>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</si>
  <si>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</si>
  <si>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</si>
  <si>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</si>
  <si>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</si>
  <si>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</si>
  <si>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</si>
  <si>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</si>
  <si>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</si>
  <si>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</si>
  <si>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</si>
  <si>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</si>
  <si>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</si>
  <si>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</si>
  <si>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</si>
  <si>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</si>
  <si>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</si>
  <si>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</si>
  <si>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</si>
  <si>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</si>
  <si>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</si>
  <si>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</si>
  <si>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</si>
  <si>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</si>
  <si>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</si>
  <si>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</si>
  <si>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</si>
  <si>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</si>
  <si>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</si>
  <si>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</si>
  <si>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</si>
  <si>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</si>
  <si>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</si>
  <si>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</si>
  <si>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</si>
  <si>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</si>
  <si>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</si>
  <si>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</si>
  <si>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</si>
  <si>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</si>
  <si>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</si>
  <si>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</si>
  <si>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</si>
  <si>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</si>
  <si>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</si>
  <si>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</si>
  <si>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</si>
  <si>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</si>
  <si>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</si>
  <si>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</si>
  <si>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</si>
  <si>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</si>
  <si>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</si>
  <si>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</si>
  <si>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</si>
  <si>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</si>
  <si>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</si>
  <si>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</si>
  <si>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</si>
  <si>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</si>
  <si>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</si>
  <si>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</si>
  <si>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</si>
  <si>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</si>
  <si>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</si>
  <si>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</si>
  <si>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</si>
  <si>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</si>
  <si>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</si>
  <si>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</si>
  <si>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</si>
  <si>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</si>
  <si>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</si>
  <si>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</si>
  <si>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</si>
  <si>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</si>
  <si>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</si>
  <si>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</si>
  <si>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</si>
  <si>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</si>
  <si>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</si>
  <si>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</si>
  <si>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</si>
  <si>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</si>
  <si>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</si>
  <si>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</si>
  <si>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</si>
  <si>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</si>
  <si>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</si>
  <si>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</si>
  <si>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</si>
  <si>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</si>
  <si>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</si>
  <si>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</si>
  <si>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</si>
  <si>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</si>
  <si>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</si>
  <si>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</si>
  <si>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</si>
  <si>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</si>
  <si>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</si>
  <si>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</si>
  <si>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</si>
  <si>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</si>
  <si>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</si>
  <si>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</si>
  <si>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</si>
  <si>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</si>
  <si>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</si>
  <si>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</si>
  <si>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</si>
  <si>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</si>
  <si>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</si>
  <si>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</si>
  <si>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</si>
  <si>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</si>
  <si>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</si>
  <si>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</si>
  <si>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</si>
  <si>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</si>
  <si>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</si>
  <si>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</si>
  <si>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</si>
  <si>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</si>
  <si>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</si>
  <si>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</si>
  <si>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</si>
  <si>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</si>
  <si>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</si>
  <si>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</si>
  <si>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</si>
  <si>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</si>
  <si>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</si>
  <si>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</si>
  <si>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</si>
  <si>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</si>
  <si>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</si>
  <si>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</si>
  <si>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</si>
  <si>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</si>
  <si>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</si>
  <si>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</si>
  <si>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</si>
  <si>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</si>
  <si>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</si>
  <si>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</si>
  <si>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</si>
  <si>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</si>
  <si>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</si>
  <si>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</si>
  <si>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</si>
  <si>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</si>
  <si>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</si>
  <si>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</si>
  <si>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</si>
  <si>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</si>
  <si>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</si>
  <si>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</si>
  <si>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</si>
  <si>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</si>
  <si>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</si>
  <si>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</si>
  <si>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</si>
  <si>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</si>
  <si>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</si>
  <si>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</si>
  <si>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</si>
  <si>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</si>
  <si>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</si>
  <si>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</si>
  <si>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</si>
  <si>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</si>
  <si>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</si>
  <si>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</si>
  <si>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</si>
  <si>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</si>
  <si>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</si>
  <si>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</si>
  <si>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</si>
  <si>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</si>
  <si>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</si>
  <si>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</si>
  <si>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</si>
  <si>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</si>
  <si>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</si>
  <si>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</si>
  <si>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</si>
  <si>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</si>
  <si>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</si>
  <si>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</si>
  <si>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</si>
  <si>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</si>
  <si>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</si>
  <si>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</si>
  <si>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</si>
  <si>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</si>
  <si>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</si>
  <si>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</si>
  <si>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</si>
  <si>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</si>
  <si>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</si>
  <si>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</si>
  <si>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</si>
  <si>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</si>
  <si>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</si>
  <si>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</si>
  <si>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</si>
  <si>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</si>
  <si>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</si>
  <si>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</si>
  <si>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</si>
  <si>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</si>
  <si>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</si>
  <si>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</si>
  <si>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</si>
  <si>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</si>
  <si>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</si>
  <si>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</si>
  <si>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</si>
  <si>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</si>
  <si>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</si>
  <si>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</si>
  <si>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</si>
  <si>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</si>
  <si>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</si>
  <si>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</si>
  <si>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</si>
  <si>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</si>
  <si>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</si>
  <si>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</si>
  <si>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</si>
  <si>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</si>
  <si>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</si>
  <si>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</si>
  <si>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</si>
  <si>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</si>
  <si>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</si>
  <si>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</si>
  <si>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</si>
  <si>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</si>
  <si>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</si>
  <si>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</si>
  <si>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</si>
  <si>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</si>
  <si>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</si>
  <si>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</si>
  <si>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</si>
  <si>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</si>
  <si>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</si>
  <si>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</si>
  <si>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</si>
  <si>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</si>
  <si>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</si>
  <si>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</si>
  <si>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</si>
  <si>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</si>
  <si>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</si>
  <si>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</si>
  <si>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</si>
  <si>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</si>
  <si>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</si>
  <si>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</si>
  <si>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</si>
  <si>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</si>
  <si>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</si>
  <si>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</si>
  <si>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</si>
  <si>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</si>
  <si>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</si>
  <si>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</si>
  <si>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</si>
  <si>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</si>
  <si>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</si>
  <si>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</si>
  <si>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</si>
  <si>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</si>
  <si>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</si>
  <si>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</si>
  <si>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</si>
  <si>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</si>
  <si>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</si>
  <si>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</si>
  <si>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</si>
  <si>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</si>
  <si>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</si>
  <si>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</si>
  <si>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</si>
  <si>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</si>
  <si>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</si>
  <si>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</si>
  <si>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</si>
  <si>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</si>
  <si>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</si>
  <si>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</si>
  <si>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</si>
  <si>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</si>
  <si>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</si>
  <si>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</si>
  <si>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</si>
  <si>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</si>
  <si>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</si>
  <si>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</si>
  <si>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</si>
  <si>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</si>
  <si>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</si>
  <si>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</si>
  <si>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</si>
  <si>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</si>
  <si>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</si>
  <si>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</si>
  <si>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</si>
  <si>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</si>
  <si>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</si>
  <si>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</si>
  <si>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</si>
  <si>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</si>
  <si>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</si>
  <si>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</si>
  <si>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</si>
  <si>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</si>
  <si>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</si>
  <si>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</si>
  <si>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</si>
  <si>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</si>
  <si>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</si>
  <si>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</si>
  <si>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</si>
  <si>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</si>
  <si>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</si>
  <si>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</si>
  <si>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</si>
  <si>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</si>
  <si>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</si>
  <si>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</si>
  <si>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</si>
  <si>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</si>
  <si>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</si>
  <si>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</si>
  <si>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</si>
  <si>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</si>
  <si>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</si>
  <si>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</si>
  <si>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</si>
  <si>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</si>
  <si>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</si>
  <si>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</si>
  <si>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</si>
  <si>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</si>
  <si>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</si>
  <si>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</si>
  <si>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</si>
  <si>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</si>
  <si>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</si>
  <si>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</si>
  <si>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</si>
  <si>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</si>
  <si>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</si>
  <si>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</si>
  <si>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</si>
  <si>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</si>
  <si>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</si>
  <si>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</si>
  <si>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</si>
  <si>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</si>
  <si>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</si>
  <si>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</si>
  <si>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</si>
  <si>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</si>
  <si>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</si>
  <si>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</si>
  <si>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</si>
  <si>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</si>
  <si>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</si>
  <si>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</si>
  <si>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</si>
  <si>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</si>
  <si>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</si>
  <si>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</si>
  <si>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</si>
  <si>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</si>
  <si>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</si>
  <si>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</si>
  <si>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</si>
  <si>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</si>
  <si>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</si>
  <si>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</si>
  <si>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</si>
  <si>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</si>
  <si>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</si>
  <si>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</si>
  <si>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</si>
  <si>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</si>
  <si>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</si>
  <si>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</si>
  <si>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</si>
  <si>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</si>
  <si>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</si>
  <si>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</si>
  <si>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</si>
  <si>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</si>
  <si>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</si>
  <si>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</si>
  <si>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</si>
  <si>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</si>
  <si>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</si>
  <si>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</si>
  <si>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</si>
  <si>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</si>
  <si>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</si>
  <si>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</si>
  <si>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</si>
  <si>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</si>
  <si>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</si>
  <si>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</si>
  <si>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</si>
  <si>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</si>
  <si>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</si>
  <si>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</si>
  <si>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</si>
  <si>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</si>
  <si>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</si>
  <si>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</si>
  <si>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</si>
  <si>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</si>
  <si>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</si>
  <si>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</si>
  <si>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</si>
  <si>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</si>
  <si>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</si>
  <si>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</si>
  <si>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</si>
  <si>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</si>
  <si>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</si>
  <si>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</si>
  <si>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</si>
  <si>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</si>
  <si>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</si>
  <si>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</si>
  <si>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</si>
  <si>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</si>
  <si>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</si>
  <si>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</si>
  <si>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</si>
  <si>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</si>
  <si>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</si>
  <si>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</si>
  <si>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</si>
  <si>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</si>
  <si>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</si>
  <si>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</si>
  <si>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</si>
  <si>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</si>
  <si>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</si>
  <si>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</si>
  <si>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</si>
  <si>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</si>
  <si>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</si>
  <si>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</si>
  <si>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</si>
  <si>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</si>
  <si>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</si>
  <si>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</si>
  <si>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</si>
  <si>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</si>
  <si>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</si>
  <si>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</si>
  <si>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</si>
  <si>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</si>
  <si>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</si>
  <si>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</si>
  <si>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</si>
  <si>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</si>
  <si>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</si>
  <si>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</si>
  <si>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</si>
  <si>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</si>
  <si>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</si>
  <si>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</si>
  <si>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</si>
  <si>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</si>
  <si>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</si>
  <si>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</si>
  <si>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</si>
  <si>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</si>
  <si>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</si>
  <si>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</si>
  <si>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</si>
  <si>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</si>
  <si>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</si>
  <si>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</si>
  <si>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</si>
  <si>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</si>
  <si>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</si>
  <si>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</si>
  <si>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</si>
  <si>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</si>
  <si>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</si>
  <si>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</si>
  <si>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</si>
  <si>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</si>
  <si>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</si>
  <si>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</si>
  <si>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</si>
  <si>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</si>
  <si>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</si>
  <si>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</si>
  <si>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</si>
  <si>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</si>
  <si>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</si>
  <si>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</si>
  <si>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</si>
  <si>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</si>
  <si>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</si>
  <si>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</si>
  <si>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</si>
  <si>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</si>
  <si>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</si>
  <si>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</si>
  <si>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</si>
  <si>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</si>
  <si>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</si>
  <si>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</si>
  <si>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</si>
  <si>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</si>
  <si>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</si>
  <si>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</si>
  <si>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</si>
  <si>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</si>
  <si>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</si>
  <si>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</si>
  <si>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</si>
  <si>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</si>
  <si>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</si>
  <si>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</si>
  <si>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</si>
  <si>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</si>
  <si>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</si>
  <si>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</si>
  <si>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</si>
  <si>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</si>
  <si>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</si>
  <si>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</si>
  <si>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</si>
  <si>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</si>
  <si>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</si>
  <si>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</si>
  <si>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</si>
  <si>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</si>
  <si>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</si>
  <si>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</si>
  <si>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</si>
  <si>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</si>
  <si>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</si>
  <si>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</si>
  <si>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</si>
  <si>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</si>
  <si>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</si>
  <si>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</si>
  <si>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</si>
  <si>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</si>
  <si>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</si>
  <si>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</si>
  <si>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</si>
  <si>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</si>
  <si>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</si>
  <si>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</si>
  <si>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</si>
  <si>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</si>
  <si>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</si>
  <si>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</si>
  <si>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</si>
  <si>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</si>
  <si>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</si>
  <si>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</si>
  <si>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</si>
  <si>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</si>
  <si>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</si>
  <si>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</si>
  <si>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</si>
  <si>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</si>
  <si>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</si>
  <si>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</si>
  <si>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</si>
  <si>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</si>
  <si>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</si>
  <si>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</si>
  <si>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</si>
  <si>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</si>
  <si>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</si>
  <si>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</si>
  <si>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</si>
  <si>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</si>
  <si>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</si>
  <si>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</si>
  <si>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</si>
  <si>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</si>
  <si>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</si>
  <si>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</si>
  <si>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</si>
  <si>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</si>
  <si>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</si>
  <si>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</si>
  <si>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</si>
  <si>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</si>
  <si>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</si>
  <si>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</si>
  <si>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</si>
  <si>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</si>
  <si>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</si>
  <si>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</si>
  <si>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</si>
  <si>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</si>
  <si>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</si>
  <si>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</si>
  <si>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</si>
  <si>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</si>
  <si>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</si>
  <si>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</si>
  <si>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</si>
  <si>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</si>
  <si>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</si>
  <si>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</si>
  <si>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</si>
  <si>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</si>
  <si>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</si>
  <si>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</si>
  <si>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</si>
  <si>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</si>
  <si>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</si>
  <si>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</si>
  <si>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</si>
  <si>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</si>
  <si>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</si>
  <si>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</si>
  <si>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</si>
  <si>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</si>
  <si>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</si>
  <si>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</si>
  <si>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</si>
  <si>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</si>
  <si>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</si>
  <si>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</si>
  <si>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</si>
  <si>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</si>
  <si>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</si>
  <si>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</si>
  <si>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</si>
  <si>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</si>
  <si>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</si>
  <si>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</si>
  <si>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</si>
  <si>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</si>
  <si>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</si>
  <si>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</si>
  <si>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</si>
  <si>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</si>
  <si>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</si>
  <si>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</si>
  <si>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</si>
  <si>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</si>
  <si>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</si>
  <si>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</si>
  <si>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</si>
  <si>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</si>
  <si>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</si>
  <si>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</si>
  <si>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</si>
  <si>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</si>
  <si>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</si>
  <si>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</si>
  <si>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</si>
  <si>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</si>
  <si>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</si>
  <si>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</si>
  <si>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</si>
  <si>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</si>
  <si>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</si>
  <si>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</si>
  <si>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</si>
  <si>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</si>
  <si>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</si>
  <si>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</si>
  <si>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</si>
  <si>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</si>
  <si>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</si>
  <si>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</si>
  <si>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</si>
  <si>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</si>
  <si>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</si>
  <si>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</si>
  <si>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</si>
  <si>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</si>
  <si>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</si>
  <si>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</si>
  <si>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</si>
  <si>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</si>
  <si>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</si>
  <si>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</si>
  <si>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</si>
  <si>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</si>
  <si>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</si>
  <si>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</si>
  <si>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</si>
  <si>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</si>
  <si>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</si>
  <si>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</si>
  <si>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</si>
  <si>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</si>
  <si>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</si>
  <si>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</si>
  <si>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</si>
  <si>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</si>
  <si>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</si>
  <si>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</si>
  <si>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</si>
  <si>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</si>
  <si>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</si>
  <si>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</si>
  <si>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</si>
  <si>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</si>
  <si>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</si>
  <si>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</si>
  <si>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</si>
  <si>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</si>
  <si>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</si>
  <si>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</si>
  <si>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</si>
  <si>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</si>
  <si>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</si>
  <si>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</si>
  <si>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</si>
  <si>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</si>
  <si>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</si>
  <si>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</si>
  <si>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</si>
  <si>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</si>
  <si>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</si>
  <si>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</si>
  <si>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</si>
  <si>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</si>
  <si>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</si>
  <si>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</si>
  <si>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</si>
  <si>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</si>
  <si>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</si>
  <si>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</si>
  <si>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</si>
  <si>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</si>
  <si>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</si>
  <si>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</si>
  <si>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</si>
  <si>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</si>
  <si>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</si>
  <si>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</si>
  <si>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</si>
  <si>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</si>
  <si>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</si>
  <si>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</si>
  <si>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</si>
  <si>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</si>
  <si>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</si>
  <si>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</si>
  <si>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</si>
  <si>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</si>
  <si>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</si>
  <si>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</si>
  <si>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</si>
  <si>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</si>
  <si>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</si>
  <si>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</si>
  <si>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</si>
  <si>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</si>
  <si>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</si>
  <si>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</si>
  <si>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</si>
  <si>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</si>
  <si>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</si>
  <si>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</si>
  <si>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</si>
  <si>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</si>
  <si>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</si>
  <si>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</si>
  <si>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</si>
  <si>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</si>
  <si>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</si>
  <si>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</si>
  <si>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</si>
  <si>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</si>
  <si>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</si>
  <si>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</si>
  <si>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</si>
  <si>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</si>
  <si>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</si>
  <si>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</si>
  <si>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</si>
  <si>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</si>
  <si>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</si>
  <si>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</si>
  <si>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</si>
  <si>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</si>
  <si>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</si>
  <si>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</si>
  <si>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</si>
  <si>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</si>
  <si>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</si>
  <si>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</si>
  <si>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</si>
  <si>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</si>
  <si>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</si>
  <si>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</si>
  <si>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</si>
  <si>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</si>
  <si>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</si>
  <si>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</si>
  <si>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</si>
  <si>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</si>
  <si>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</si>
  <si>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</si>
  <si>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</si>
  <si>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</si>
  <si>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</si>
  <si>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</si>
  <si>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</si>
  <si>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</si>
  <si>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</si>
  <si>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</si>
  <si>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</si>
  <si>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</si>
  <si>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</si>
  <si>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</si>
  <si>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</si>
  <si>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</si>
  <si>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</si>
  <si>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</si>
  <si>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</si>
  <si>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</si>
  <si>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</si>
  <si>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</si>
  <si>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</si>
  <si>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</si>
  <si>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</si>
  <si>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</si>
  <si>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</si>
  <si>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</si>
  <si>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</si>
  <si>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</si>
  <si>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</si>
  <si>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</si>
  <si>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</si>
  <si>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</si>
  <si>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</si>
  <si>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</si>
  <si>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</si>
  <si>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</si>
  <si>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</si>
  <si>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</si>
  <si>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</si>
  <si>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</si>
  <si>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</si>
  <si>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</si>
  <si>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</si>
  <si>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</si>
  <si>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</si>
  <si>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</si>
  <si>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</si>
  <si>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</si>
  <si>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</si>
  <si>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</si>
  <si>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</si>
  <si>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</si>
  <si>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</si>
  <si>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</si>
  <si>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</si>
  <si>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</si>
  <si>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</si>
  <si>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</si>
  <si>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</si>
  <si>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</si>
  <si>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</si>
  <si>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</si>
  <si>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</si>
  <si>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</si>
  <si>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</si>
  <si>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</si>
  <si>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</si>
  <si>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</si>
  <si>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</si>
  <si>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</si>
  <si>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</si>
  <si>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</si>
  <si>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</si>
  <si>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</si>
  <si>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</si>
  <si>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</si>
  <si>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</si>
  <si>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</si>
  <si>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</si>
  <si>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</si>
  <si>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</si>
  <si>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</si>
  <si>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</si>
  <si>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</si>
  <si>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</si>
  <si>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</si>
  <si>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</si>
  <si>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</si>
  <si>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</si>
  <si>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</si>
  <si>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</si>
  <si>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</si>
  <si>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</si>
  <si>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</si>
  <si>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</si>
  <si>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</si>
  <si>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</si>
  <si>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</si>
  <si>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</si>
  <si>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</si>
  <si>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</si>
  <si>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</si>
  <si>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</si>
  <si>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</si>
  <si>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</si>
  <si>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</si>
  <si>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</si>
  <si>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</si>
  <si>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</si>
  <si>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</si>
  <si>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</si>
  <si>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</si>
  <si>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</si>
  <si>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</si>
  <si>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</si>
  <si>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</si>
  <si>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</si>
  <si>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</si>
  <si>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</si>
  <si>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</si>
  <si>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</si>
  <si>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</si>
  <si>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</si>
  <si>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</si>
  <si>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</si>
  <si>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</si>
  <si>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</si>
  <si>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</si>
  <si>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</si>
  <si>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</si>
  <si>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</si>
  <si>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</si>
  <si>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</si>
  <si>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</si>
  <si>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</si>
  <si>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</si>
  <si>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</si>
  <si>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</si>
  <si>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</si>
  <si>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</si>
  <si>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</si>
  <si>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</si>
  <si>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</si>
  <si>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</si>
  <si>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</si>
  <si>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</si>
  <si>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</si>
  <si>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</si>
  <si>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</si>
  <si>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</si>
  <si>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</si>
  <si>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</si>
  <si>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</si>
  <si>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</si>
  <si>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</si>
  <si>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</si>
  <si>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</si>
  <si>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</si>
  <si>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</si>
  <si>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</si>
  <si>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</si>
  <si>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</si>
  <si>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</si>
  <si>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</si>
  <si>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</si>
  <si>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</si>
  <si>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</si>
  <si>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</si>
  <si>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</si>
  <si>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</si>
  <si>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</si>
  <si>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</si>
  <si>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</si>
  <si>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</si>
  <si>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</si>
  <si>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</si>
  <si>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</si>
  <si>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</si>
  <si>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</si>
  <si>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</si>
  <si>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</si>
  <si>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</si>
  <si>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</si>
  <si>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</si>
  <si>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</si>
  <si>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</si>
  <si>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</si>
  <si>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</si>
  <si>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</si>
  <si>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</si>
  <si>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</si>
  <si>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</si>
  <si>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</si>
  <si>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</si>
  <si>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</si>
  <si>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</si>
  <si>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</si>
  <si>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</si>
  <si>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</si>
  <si>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</si>
  <si>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</si>
  <si>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</si>
  <si>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</si>
  <si>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</si>
  <si>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</si>
  <si>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</si>
  <si>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</si>
  <si>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</si>
  <si>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</si>
  <si>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</si>
  <si>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</si>
  <si>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</si>
  <si>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</si>
  <si>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</si>
  <si>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</si>
  <si>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</si>
  <si>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</si>
  <si>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</si>
  <si>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</si>
  <si>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</si>
  <si>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</si>
  <si>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</si>
  <si>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</si>
  <si>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</si>
  <si>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</si>
  <si>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</si>
  <si>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</si>
  <si>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</si>
  <si>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</si>
  <si>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</si>
  <si>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</si>
  <si>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</si>
  <si>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</si>
  <si>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</si>
  <si>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</si>
  <si>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</si>
  <si>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</si>
  <si>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</si>
  <si>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</si>
  <si>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</si>
  <si>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</si>
  <si>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</si>
  <si>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</si>
  <si>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</si>
  <si>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</si>
  <si>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</si>
  <si>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</si>
  <si>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</si>
  <si>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</si>
  <si>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</si>
  <si>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</si>
  <si>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</si>
  <si>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</si>
  <si>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</si>
  <si>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</si>
  <si>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</si>
  <si>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</si>
  <si>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</si>
  <si>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</si>
  <si>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</si>
  <si>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</si>
  <si>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</si>
  <si>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</si>
  <si>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</si>
  <si>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</si>
  <si>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</si>
  <si>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</si>
  <si>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</si>
  <si>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</si>
  <si>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</si>
  <si>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</si>
  <si>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</si>
  <si>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</si>
  <si>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</si>
  <si>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</si>
  <si>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</si>
  <si>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</si>
  <si>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</si>
  <si>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</si>
  <si>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</si>
  <si>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</si>
  <si>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</si>
  <si>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</si>
  <si>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</si>
  <si>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</si>
  <si>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</si>
  <si>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</si>
  <si>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</si>
  <si>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</si>
  <si>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</si>
  <si>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</si>
  <si>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</si>
  <si>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</si>
  <si>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</si>
  <si>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</si>
  <si>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</si>
  <si>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</si>
  <si>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</si>
  <si>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</si>
  <si>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</si>
  <si>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</si>
  <si>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</si>
  <si>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</si>
  <si>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</si>
  <si>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</si>
  <si>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</si>
  <si>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</si>
  <si>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</si>
  <si>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</si>
  <si>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</si>
  <si>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</si>
  <si>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</si>
  <si>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</si>
  <si>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</si>
  <si>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</si>
  <si>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</si>
  <si>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</si>
  <si>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</si>
  <si>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</si>
  <si>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</si>
  <si>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</si>
  <si>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</si>
  <si>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</si>
  <si>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</si>
  <si>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</si>
  <si>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</si>
  <si>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</si>
  <si>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</si>
  <si>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</si>
  <si>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</si>
  <si>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</si>
  <si>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</si>
  <si>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</si>
  <si>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</si>
  <si>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</si>
  <si>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</si>
  <si>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</si>
  <si>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</si>
  <si>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</si>
  <si>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</si>
  <si>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</si>
  <si>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</si>
  <si>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</si>
  <si>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</si>
  <si>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</si>
  <si>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</si>
  <si>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</si>
  <si>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</si>
  <si>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</si>
  <si>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</si>
  <si>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</si>
  <si>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</si>
  <si>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</si>
  <si>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</si>
  <si>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</si>
  <si>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</si>
  <si>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</si>
  <si>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</si>
  <si>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</si>
  <si>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</si>
  <si>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</si>
  <si>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</si>
  <si>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</si>
  <si>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</si>
  <si>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</si>
  <si>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</si>
  <si>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</si>
  <si>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</si>
  <si>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</si>
  <si>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</si>
  <si>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</si>
  <si>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</si>
  <si>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</si>
  <si>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</si>
  <si>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</si>
  <si>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</si>
  <si>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</si>
  <si>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</si>
  <si>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</si>
  <si>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</si>
  <si>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</si>
  <si>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</si>
  <si>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</si>
  <si>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</si>
  <si>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</si>
  <si>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</si>
  <si>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</si>
  <si>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</si>
  <si>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</si>
  <si>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</si>
  <si>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</si>
  <si>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</si>
  <si>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</si>
  <si>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</si>
  <si>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</si>
  <si>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</si>
  <si>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</si>
  <si>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</si>
  <si>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</si>
  <si>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</si>
  <si>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</si>
  <si>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</si>
  <si>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</si>
  <si>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</si>
  <si>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</si>
  <si>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</si>
  <si>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</si>
  <si>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</si>
  <si>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</si>
  <si>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</si>
  <si>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</si>
  <si>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</si>
  <si>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</si>
  <si>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</si>
  <si>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</si>
  <si>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</si>
  <si>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</si>
  <si>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</si>
  <si>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</si>
  <si>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</si>
  <si>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</si>
  <si>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</si>
  <si>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</si>
  <si>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</si>
  <si>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</si>
  <si>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</si>
  <si>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</si>
  <si>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</si>
  <si>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</si>
  <si>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</si>
  <si>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</si>
  <si>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</si>
  <si>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</si>
  <si>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</si>
  <si>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</si>
  <si>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</si>
  <si>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</si>
  <si>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</si>
  <si>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</si>
  <si>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</si>
  <si>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</si>
  <si>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</si>
  <si>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</si>
  <si>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</si>
  <si>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</si>
  <si>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</si>
  <si>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</si>
  <si>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</si>
  <si>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</si>
  <si>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</si>
  <si>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</si>
  <si>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</si>
  <si>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</si>
  <si>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</si>
  <si>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</si>
  <si>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</si>
  <si>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</si>
  <si>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</si>
  <si>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</si>
  <si>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</si>
  <si>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</si>
  <si>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</si>
  <si>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</si>
  <si>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</si>
  <si>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</si>
  <si>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</si>
  <si>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</si>
  <si>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</si>
  <si>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</si>
  <si>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</si>
  <si>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</si>
  <si>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</si>
  <si>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</si>
  <si>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</si>
  <si>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</si>
  <si>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</si>
  <si>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</si>
  <si>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</si>
  <si>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</si>
  <si>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</si>
  <si>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</si>
  <si>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</si>
  <si>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</si>
  <si>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</si>
  <si>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</si>
  <si>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</si>
  <si>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</si>
  <si>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</si>
  <si>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</si>
  <si>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</si>
  <si>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</si>
  <si>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</si>
  <si>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</si>
  <si>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</si>
  <si>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</si>
  <si>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</si>
  <si>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</si>
  <si>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</si>
  <si>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</si>
  <si>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</si>
  <si>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</si>
  <si>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</si>
  <si>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</si>
  <si>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</si>
  <si>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</si>
  <si>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</si>
  <si>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</si>
  <si>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</si>
  <si>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</si>
  <si>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</si>
  <si>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</si>
  <si>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</si>
  <si>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</si>
  <si>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</si>
  <si>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</si>
  <si>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</si>
  <si>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</si>
  <si>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</si>
  <si>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</si>
  <si>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</si>
  <si>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</si>
  <si>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</si>
  <si>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</si>
  <si>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</si>
  <si>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</si>
  <si>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</si>
  <si>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</si>
  <si>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</si>
  <si>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</si>
  <si>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</si>
  <si>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</si>
  <si>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</si>
  <si>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</si>
  <si>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</si>
  <si>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</si>
  <si>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</si>
  <si>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</si>
  <si>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</si>
  <si>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</si>
  <si>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</si>
  <si>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</si>
  <si>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</si>
  <si>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</si>
  <si>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</si>
  <si>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</si>
  <si>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</si>
  <si>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</si>
  <si>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</si>
  <si>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</si>
  <si>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</si>
  <si>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</si>
  <si>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</si>
  <si>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</si>
  <si>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</si>
  <si>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</si>
  <si>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</si>
  <si>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</si>
  <si>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</si>
  <si>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</si>
  <si>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</si>
  <si>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</si>
  <si>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</si>
  <si>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</si>
  <si>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</si>
  <si>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</si>
  <si>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</si>
  <si>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</si>
  <si>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</si>
  <si>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</si>
  <si>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</si>
  <si>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</si>
  <si>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</si>
  <si>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</si>
  <si>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</si>
  <si>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</si>
  <si>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</si>
  <si>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</si>
  <si>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</si>
  <si>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</si>
  <si>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</si>
  <si>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</si>
  <si>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</si>
  <si>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</si>
  <si>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</si>
  <si>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</si>
  <si>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</si>
  <si>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</si>
  <si>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</si>
  <si>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</si>
  <si>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</si>
  <si>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</si>
  <si>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</si>
  <si>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</si>
  <si>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</si>
  <si>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</si>
  <si>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</si>
  <si>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</si>
  <si>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</si>
  <si>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</si>
  <si>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</si>
  <si>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</si>
  <si>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</si>
  <si>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</si>
  <si>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</si>
  <si>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</si>
  <si>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</si>
  <si>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</si>
  <si>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</si>
  <si>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</si>
  <si>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</si>
  <si>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</si>
  <si>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</si>
  <si>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</si>
  <si>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</si>
  <si>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</si>
  <si>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</si>
  <si>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</si>
  <si>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</si>
  <si>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</si>
  <si>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</si>
  <si>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</si>
  <si>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</si>
  <si>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</si>
  <si>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</si>
  <si>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</si>
  <si>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</si>
  <si>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</si>
  <si>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</si>
  <si>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</si>
  <si>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</si>
  <si>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</si>
  <si>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</si>
  <si>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</si>
  <si>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</si>
  <si>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</si>
  <si>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</si>
  <si>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</si>
  <si>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</si>
  <si>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</si>
  <si>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</si>
  <si>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</si>
  <si>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</si>
  <si>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</si>
  <si>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</si>
  <si>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</si>
  <si>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</si>
  <si>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</si>
  <si>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</si>
  <si>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</si>
  <si>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</si>
  <si>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</si>
  <si>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</si>
  <si>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</si>
  <si>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</si>
  <si>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</si>
  <si>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</si>
  <si>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</si>
  <si>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</si>
  <si>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</si>
  <si>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</si>
  <si>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</si>
  <si>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</si>
  <si>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</si>
  <si>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</si>
  <si>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</si>
  <si>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</si>
  <si>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</si>
  <si>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</si>
  <si>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</si>
  <si>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</si>
  <si>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</si>
  <si>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</si>
  <si>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</si>
  <si>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</si>
  <si>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</si>
  <si>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</si>
  <si>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</si>
  <si>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</si>
  <si>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</si>
  <si>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</si>
  <si>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</si>
  <si>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</si>
  <si>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</si>
  <si>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</si>
  <si>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</si>
  <si>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</si>
  <si>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</si>
  <si>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</si>
  <si>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</si>
  <si>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</si>
  <si>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</si>
  <si>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</si>
  <si>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</si>
  <si>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</si>
  <si>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</si>
  <si>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</si>
  <si>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</si>
  <si>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</si>
  <si>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</si>
  <si>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</si>
  <si>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</si>
  <si>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</si>
  <si>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</si>
  <si>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</si>
  <si>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</si>
  <si>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</si>
  <si>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</si>
  <si>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</si>
  <si>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</si>
  <si>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</si>
  <si>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</si>
  <si>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</si>
  <si>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</si>
  <si>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</si>
  <si>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</si>
  <si>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</si>
  <si>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</si>
  <si>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</si>
  <si>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</si>
  <si>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</si>
  <si>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</si>
  <si>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</si>
  <si>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</si>
  <si>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</si>
  <si>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</si>
  <si>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</si>
  <si>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</si>
  <si>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</si>
  <si>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</si>
  <si>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</si>
  <si>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</si>
  <si>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</si>
  <si>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</si>
  <si>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</si>
  <si>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</si>
  <si>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</si>
  <si>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</si>
  <si>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</si>
  <si>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</si>
  <si>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</si>
  <si>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</si>
  <si>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</si>
  <si>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</si>
  <si>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</si>
  <si>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</si>
  <si>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</si>
  <si>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</si>
  <si>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</si>
  <si>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</si>
  <si>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</si>
  <si>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</si>
  <si>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</si>
  <si>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</si>
  <si>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</si>
  <si>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</si>
  <si>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</si>
  <si>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</si>
  <si>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</si>
  <si>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</si>
  <si>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</si>
  <si>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</si>
  <si>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</si>
  <si>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</si>
  <si>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</si>
  <si>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</si>
  <si>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</si>
  <si>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</si>
  <si>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</si>
  <si>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</si>
  <si>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</si>
  <si>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</si>
  <si>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</si>
  <si>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</si>
  <si>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</si>
  <si>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</si>
  <si>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</si>
  <si>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</si>
  <si>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</si>
  <si>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</si>
  <si>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</si>
  <si>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</si>
  <si>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</si>
  <si>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</si>
  <si>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</si>
  <si>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</si>
  <si>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</si>
  <si>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</si>
  <si>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</si>
  <si>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</si>
  <si>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</si>
  <si>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</si>
  <si>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</si>
  <si>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</si>
  <si>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</si>
  <si>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</si>
  <si>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</si>
  <si>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</si>
  <si>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</si>
  <si>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</si>
  <si>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</si>
  <si>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</si>
  <si>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</si>
  <si>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</si>
  <si>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</si>
  <si>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</si>
  <si>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</si>
  <si>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</si>
  <si>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</si>
  <si>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</si>
  <si>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</si>
  <si>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</si>
  <si>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</si>
  <si>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</si>
  <si>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</si>
  <si>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</si>
  <si>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</si>
  <si>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</si>
  <si>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</si>
  <si>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</si>
  <si>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</si>
  <si>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</si>
  <si>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</si>
  <si>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</si>
  <si>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</si>
  <si>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</si>
  <si>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</si>
  <si>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</si>
  <si>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</si>
  <si>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</si>
  <si>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</si>
  <si>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</si>
  <si>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</si>
  <si>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</si>
  <si>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</si>
  <si>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</si>
  <si>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</si>
  <si>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</si>
  <si>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</si>
  <si>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</si>
  <si>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</si>
  <si>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</si>
  <si>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</si>
  <si>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</si>
  <si>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</si>
  <si>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</si>
  <si>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</si>
  <si>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</si>
  <si>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</si>
  <si>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</si>
  <si>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</si>
  <si>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</si>
  <si>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</si>
  <si>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</si>
  <si>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</si>
  <si>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</si>
  <si>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</si>
  <si>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</si>
  <si>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</si>
  <si>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</si>
  <si>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</si>
  <si>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</si>
  <si>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</si>
  <si>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</si>
  <si>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</si>
  <si>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</si>
  <si>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</si>
  <si>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</si>
  <si>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</si>
  <si>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</si>
  <si>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</si>
  <si>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</si>
  <si>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</si>
  <si>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</si>
  <si>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</si>
  <si>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</si>
  <si>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</si>
  <si>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</si>
  <si>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</si>
  <si>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</si>
  <si>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</si>
  <si>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</si>
  <si>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</si>
  <si>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</si>
  <si>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</si>
  <si>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</si>
  <si>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</si>
  <si>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</si>
  <si>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</si>
  <si>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</si>
  <si>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</si>
  <si>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</si>
  <si>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</si>
  <si>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</si>
  <si>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</si>
  <si>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</si>
  <si>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</si>
  <si>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</si>
  <si>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</si>
  <si>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</si>
  <si>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</si>
  <si>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</si>
  <si>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</si>
  <si>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</si>
  <si>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</si>
  <si>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</si>
  <si>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</si>
  <si>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</si>
  <si>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</si>
  <si>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</si>
  <si>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</si>
  <si>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</si>
  <si>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</si>
  <si>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</si>
  <si>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</si>
  <si>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</si>
  <si>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</si>
  <si>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</si>
  <si>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</si>
  <si>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</si>
  <si>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</si>
  <si>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</si>
  <si>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</si>
  <si>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</si>
  <si>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</si>
  <si>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</si>
  <si>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</si>
  <si>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</si>
  <si>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</si>
  <si>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</si>
  <si>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</si>
  <si>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</si>
  <si>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</si>
  <si>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</si>
  <si>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</si>
  <si>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</si>
  <si>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</si>
  <si>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</si>
  <si>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</si>
  <si>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</si>
  <si>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</si>
  <si>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</si>
  <si>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</si>
  <si>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</si>
  <si>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</si>
  <si>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</si>
  <si>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</si>
  <si>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</si>
  <si>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</si>
  <si>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</si>
  <si>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</si>
  <si>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</si>
  <si>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</si>
  <si>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</si>
  <si>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</si>
  <si>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</si>
  <si>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</si>
  <si>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</si>
  <si>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</si>
  <si>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</si>
  <si>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</si>
  <si>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</si>
  <si>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</si>
  <si>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</si>
  <si>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</si>
  <si>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</si>
  <si>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</si>
  <si>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</si>
  <si>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</si>
  <si>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</si>
  <si>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</si>
  <si>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</si>
  <si>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</si>
  <si>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</si>
  <si>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</si>
  <si>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</si>
  <si>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</si>
  <si>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</si>
  <si>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</si>
  <si>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</si>
  <si>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</si>
  <si>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</si>
  <si>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</si>
  <si>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</si>
  <si>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</si>
  <si>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</si>
  <si>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</si>
  <si>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</si>
  <si>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</si>
  <si>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</si>
  <si>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</si>
  <si>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</si>
  <si>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</si>
  <si>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</si>
  <si>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</si>
  <si>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</si>
  <si>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</si>
  <si>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</si>
  <si>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</si>
  <si>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</si>
  <si>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</si>
  <si>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</si>
  <si>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</si>
  <si>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</si>
  <si>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</si>
  <si>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</si>
  <si>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</si>
  <si>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</si>
  <si>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</si>
  <si>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</si>
  <si>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</si>
  <si>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</si>
  <si>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</si>
  <si>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</si>
  <si>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</si>
  <si>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</si>
  <si>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</si>
  <si>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</si>
  <si>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</si>
  <si>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</si>
  <si>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</si>
  <si>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</si>
  <si>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</si>
  <si>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</si>
  <si>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</si>
  <si>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</si>
  <si>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</si>
  <si>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</si>
  <si>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</si>
  <si>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</si>
  <si>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</si>
  <si>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Sub-Category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</si>
  <si>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</si>
  <si>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</si>
  <si>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</si>
  <si>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</si>
  <si>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</si>
  <si>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</si>
  <si>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</si>
  <si>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</si>
  <si>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</si>
  <si>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</si>
  <si>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</si>
  <si>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</si>
  <si>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</si>
  <si>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</si>
  <si>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</si>
  <si>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</si>
  <si>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</si>
  <si>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</si>
  <si>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</si>
  <si>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</si>
  <si>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</si>
  <si>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</si>
  <si>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</si>
  <si>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</si>
  <si>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</si>
  <si>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</si>
  <si>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</si>
  <si>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</si>
  <si>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</si>
  <si>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</si>
  <si>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</si>
  <si>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</si>
  <si>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</si>
  <si>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</si>
  <si>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</si>
  <si>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</si>
  <si>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</si>
  <si>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</si>
  <si>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</si>
  <si>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</si>
  <si>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</si>
  <si>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</si>
  <si>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</si>
  <si>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</si>
  <si>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</si>
  <si>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</si>
  <si>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</si>
  <si>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</si>
  <si>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</si>
  <si>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</si>
  <si>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</si>
  <si>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</si>
  <si>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Mean</t>
  </si>
  <si>
    <t>Successful</t>
  </si>
  <si>
    <t>Live</t>
  </si>
  <si>
    <t>Failed</t>
  </si>
  <si>
    <t>Canceled</t>
  </si>
  <si>
    <t>% per category</t>
  </si>
  <si>
    <t>G totals percentage</t>
  </si>
  <si>
    <t>Median</t>
  </si>
  <si>
    <t>Min</t>
  </si>
  <si>
    <t>Max</t>
  </si>
  <si>
    <t>First Quartile</t>
  </si>
  <si>
    <t>Third Quartile</t>
  </si>
  <si>
    <t>IQR</t>
  </si>
  <si>
    <t>Lower Bound</t>
  </si>
  <si>
    <t>Upper Bound</t>
  </si>
  <si>
    <t>Potential Outlier Value</t>
  </si>
  <si>
    <t>Years</t>
  </si>
  <si>
    <t>Success vs Failure/Success vs all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</si>
  <si>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</si>
  <si>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</si>
  <si>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</si>
  <si>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</si>
  <si>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</si>
  <si>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</si>
  <si>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</si>
  <si>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</si>
  <si>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</si>
  <si>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</si>
  <si>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</si>
  <si>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</si>
  <si>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</si>
  <si>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</si>
  <si>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</si>
  <si>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</si>
  <si>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</si>
  <si>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</si>
  <si>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</si>
  <si>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</si>
  <si>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Percent Funded</t>
  </si>
  <si>
    <t>Variance</t>
  </si>
  <si>
    <t>St Deviation</t>
  </si>
  <si>
    <t>The is a much larger variance in failed campaigns. Most likely because there are several campaigns that have little to no backers at all.</t>
  </si>
  <si>
    <t>The median is a better representation of the data because there are a few radically low or high outliers. The mean is more skewed by the higher outlier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</si>
</sst>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0118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" fontId="0" fillId="0" borderId="0" xfId="0" applyNumberFormat="1"/>
    <xf numFmtId="14" fontId="19" fillId="0" borderId="0" xfId="0" applyNumberFormat="1" applyFont="1"/>
    <xf numFmtId="14" fontId="0" fillId="0" borderId="0" xfId="0" applyNumberFormat="1"/>
    <xf numFmtId="2" fontId="0" fillId="0" borderId="0" xfId="0" applyNumberFormat="1"/>
    <xf numFmtId="9" fontId="0" fillId="0" borderId="0" xfId="42" applyFont="1"/>
    <xf numFmtId="0" fontId="16" fillId="34" borderId="0" xfId="0" applyFont="1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9" fontId="0" fillId="0" borderId="0" xfId="0" applyNumberFormat="1"/>
    <xf numFmtId="0" fontId="16" fillId="34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/>
    <xf numFmtId="0" fontId="16" fillId="0" borderId="0" xfId="0" applyFont="1"/>
    <xf numFmtId="1" fontId="20" fillId="0" borderId="0" xfId="0" applyNumberFormat="1" applyFont="1" applyAlignment="1">
      <alignment horizontal="center"/>
    </xf>
    <xf numFmtId="0" fontId="16" fillId="35" borderId="0" xfId="0" applyFont="1" applyFill="1"/>
    <xf numFmtId="0" fontId="0" fillId="0" borderId="0" xfId="42" applyNumberFormat="1" applyFont="1"/>
    <xf numFmtId="0" fontId="0" fillId="0" borderId="0" xfId="0" applyAlignment="1">
      <alignment horizontal="center"/>
    </xf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Category!PivotTable1</c:name>
    <c:fmtId val="6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B-45DF-B88D-2CB076B50473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B-45DF-B88D-2CB076B50473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B-45DF-B88D-2CB076B50473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3-4FFC-9834-0B5681C3C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028672"/>
        <c:axId val="642029152"/>
      </c:barChart>
      <c:catAx>
        <c:axId val="6420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29152"/>
        <c:crosses val="autoZero"/>
        <c:auto val="1"/>
        <c:lblAlgn val="ctr"/>
        <c:lblOffset val="100"/>
        <c:noMultiLvlLbl val="0"/>
      </c:catAx>
      <c:valAx>
        <c:axId val="6420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25151510571737"/>
          <c:y val="0.13392512778008014"/>
          <c:w val="0.53983990005088145"/>
          <c:h val="0.74014891559607698"/>
        </c:manualLayout>
      </c:layout>
      <c:pieChart>
        <c:varyColors val="1"/>
        <c:ser>
          <c:idx val="0"/>
          <c:order val="0"/>
          <c:explosion val="1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FF-47DD-9162-CAE8D71207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FF-47DD-9162-CAE8D71207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FF-47DD-9162-CAE8D71207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FF-47DD-9162-CAE8D71207F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DFF-47DD-9162-CAE8D71207F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DFF-47DD-9162-CAE8D71207F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DFF-47DD-9162-CAE8D71207F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DFF-47DD-9162-CAE8D71207F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DFF-47DD-9162-CAE8D71207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'Outcome per Category'!$A$30:$A$38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Category'!$E$30:$E$38</c:f>
              <c:numCache>
                <c:formatCode>0%</c:formatCode>
                <c:ptCount val="9"/>
                <c:pt idx="0">
                  <c:v>0.5730337078651685</c:v>
                </c:pt>
                <c:pt idx="1">
                  <c:v>0.47826086956521741</c:v>
                </c:pt>
                <c:pt idx="2">
                  <c:v>0.4375</c:v>
                </c:pt>
                <c:pt idx="3">
                  <c:v>1</c:v>
                </c:pt>
                <c:pt idx="4">
                  <c:v>0.56571428571428573</c:v>
                </c:pt>
                <c:pt idx="5">
                  <c:v>0.61904761904761907</c:v>
                </c:pt>
                <c:pt idx="6">
                  <c:v>0.59701492537313428</c:v>
                </c:pt>
                <c:pt idx="7">
                  <c:v>0.66666666666666663</c:v>
                </c:pt>
                <c:pt idx="8">
                  <c:v>0.54360465116279066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E-4F82-9222-05679614B50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Category!PivotTable1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8167938931297711E-2"/>
              <c:y val="2.5300432677241983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3.3078880407124679E-2"/>
              <c:y val="-7.5901298031725946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597964376590326E-2"/>
              <c:y val="7.5901298031724089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AE-4343-B4F7-AADD6BF107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36-450C-9C65-008AE92470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36-450C-9C65-008AE92470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36-450C-9C65-008AE92470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E36-450C-9C65-008AE92470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5AE-4343-B4F7-AADD6BF107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AE-4343-B4F7-AADD6BF107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5AE-4343-B4F7-AADD6BF107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E36-450C-9C65-008AE92470AD}"/>
              </c:ext>
            </c:extLst>
          </c:dPt>
          <c:dLbls>
            <c:dLbl>
              <c:idx val="5"/>
              <c:layout>
                <c:manualLayout>
                  <c:x val="5.597964376590326E-2"/>
                  <c:y val="7.590129803172408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AE-4343-B4F7-AADD6BF1076E}"/>
                </c:ext>
              </c:extLst>
            </c:dLbl>
            <c:dLbl>
              <c:idx val="6"/>
              <c:layout>
                <c:manualLayout>
                  <c:x val="3.8167938931297711E-2"/>
                  <c:y val="2.530043267724198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AE-4343-B4F7-AADD6BF1076E}"/>
                </c:ext>
              </c:extLst>
            </c:dLbl>
            <c:dLbl>
              <c:idx val="7"/>
              <c:layout>
                <c:manualLayout>
                  <c:x val="-3.3078880407124679E-2"/>
                  <c:y val="-7.590129803172594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AE-4343-B4F7-AADD6BF1076E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E-4343-B4F7-AADD6BF1076E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E36-450C-9C65-008AE92470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E36-450C-9C65-008AE92470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E36-450C-9C65-008AE92470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E36-450C-9C65-008AE92470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E36-450C-9C65-008AE92470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E36-450C-9C65-008AE92470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E36-450C-9C65-008AE92470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E36-450C-9C65-008AE92470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E36-450C-9C65-008AE92470A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E-4343-B4F7-AADD6BF1076E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E36-450C-9C65-008AE92470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E36-450C-9C65-008AE92470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E36-450C-9C65-008AE92470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E36-450C-9C65-008AE92470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E36-450C-9C65-008AE92470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E36-450C-9C65-008AE92470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E36-450C-9C65-008AE92470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E36-450C-9C65-008AE92470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E36-450C-9C65-008AE92470A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E-4343-B4F7-AADD6BF1076E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E36-450C-9C65-008AE92470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E36-450C-9C65-008AE92470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E36-450C-9C65-008AE92470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E36-450C-9C65-008AE92470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E36-450C-9C65-008AE92470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E36-450C-9C65-008AE92470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E36-450C-9C65-008AE92470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CE36-450C-9C65-008AE92470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E36-450C-9C65-008AE92470A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E-4343-B4F7-AADD6BF10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SubCategory!PivotTable1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1-4D14-A1A6-8513A0321D89}"/>
            </c:ext>
          </c:extLst>
        </c:ser>
        <c:ser>
          <c:idx val="1"/>
          <c:order val="1"/>
          <c:tx>
            <c:strRef>
              <c:f>'Outcome per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1-4D14-A1A6-8513A0321D89}"/>
            </c:ext>
          </c:extLst>
        </c:ser>
        <c:ser>
          <c:idx val="2"/>
          <c:order val="2"/>
          <c:tx>
            <c:strRef>
              <c:f>'Outcome per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11-4D14-A1A6-8513A0321D89}"/>
            </c:ext>
          </c:extLst>
        </c:ser>
        <c:ser>
          <c:idx val="3"/>
          <c:order val="3"/>
          <c:tx>
            <c:strRef>
              <c:f>'Outcome per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11-4D14-A1A6-8513A032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5776912"/>
        <c:axId val="705772592"/>
      </c:barChart>
      <c:catAx>
        <c:axId val="7057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72592"/>
        <c:crosses val="autoZero"/>
        <c:auto val="1"/>
        <c:lblAlgn val="ctr"/>
        <c:lblOffset val="100"/>
        <c:noMultiLvlLbl val="0"/>
      </c:catAx>
      <c:valAx>
        <c:axId val="7057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Launch Date!PivotTable2</c:name>
    <c:fmtId val="11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D-4494-B683-B6C854367566}"/>
            </c:ext>
          </c:extLst>
        </c:ser>
        <c:ser>
          <c:idx val="1"/>
          <c:order val="1"/>
          <c:tx>
            <c:strRef>
              <c:f>'Outcomes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D-4494-B683-B6C854367566}"/>
            </c:ext>
          </c:extLst>
        </c:ser>
        <c:ser>
          <c:idx val="2"/>
          <c:order val="2"/>
          <c:tx>
            <c:strRef>
              <c:f>'Outcomes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D-4494-B683-B6C854367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87935"/>
        <c:axId val="155589855"/>
      </c:lineChart>
      <c:catAx>
        <c:axId val="15558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9855"/>
        <c:crosses val="autoZero"/>
        <c:auto val="1"/>
        <c:lblAlgn val="ctr"/>
        <c:lblOffset val="100"/>
        <c:noMultiLvlLbl val="0"/>
      </c:catAx>
      <c:valAx>
        <c:axId val="15558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8-455D-AB97-954FBAB2A8EB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8-455D-AB97-954FBAB2A8EB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8-455D-AB97-954FBAB2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068368"/>
        <c:axId val="1637087088"/>
      </c:lineChart>
      <c:catAx>
        <c:axId val="16370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87088"/>
        <c:crosses val="autoZero"/>
        <c:auto val="1"/>
        <c:lblAlgn val="ctr"/>
        <c:lblOffset val="100"/>
        <c:noMultiLvlLbl val="0"/>
      </c:catAx>
      <c:valAx>
        <c:axId val="16370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161924</xdr:rowOff>
    </xdr:from>
    <xdr:to>
      <xdr:col>15</xdr:col>
      <xdr:colOff>171451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3EE33-2A4A-A62A-FAE1-2032AC64E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419101</xdr:colOff>
      <xdr:row>31</xdr:row>
      <xdr:rowOff>152399</xdr:rowOff>
    </xdr:from>
    <xdr:to>
      <xdr:col>18</xdr:col>
      <xdr:colOff>361951</xdr:colOff>
      <xdr:row>50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3AE7B-BA40-A8BD-1210-32A5F2B79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628650</xdr:colOff>
      <xdr:row>4</xdr:row>
      <xdr:rowOff>19048</xdr:rowOff>
    </xdr:from>
    <xdr:to>
      <xdr:col>21</xdr:col>
      <xdr:colOff>876300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62EA08-B73F-D81D-6831-5480BABD2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3</xdr:row>
      <xdr:rowOff>114300</xdr:rowOff>
    </xdr:from>
    <xdr:to>
      <xdr:col>17</xdr:col>
      <xdr:colOff>228600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6B467-567C-745C-D805-35D10FBDD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5</xdr:row>
      <xdr:rowOff>152399</xdr:rowOff>
    </xdr:from>
    <xdr:to>
      <xdr:col>14</xdr:col>
      <xdr:colOff>476250</xdr:colOff>
      <xdr:row>24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50BD4-5C72-8B56-826E-46EA113F2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15</xdr:row>
      <xdr:rowOff>47624</xdr:rowOff>
    </xdr:from>
    <xdr:to>
      <xdr:col>6</xdr:col>
      <xdr:colOff>9525</xdr:colOff>
      <xdr:row>34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F03C49-B563-DDD1-9D62-23DA659D6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Turner" refreshedDate="45451.582982523149" createdVersion="8" refreshedVersion="8" minRefreshableVersion="3" recordCount="1001" xr:uid="{D0169D35-7618-4B29-BBF4-15786DB2AD84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fect Funded" numFmtId="1">
      <sharedItems containsString="0" containsBlank="1" containsNumber="1" minValue="0" maxValue="2338.833333333333" count="987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 count="986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Turner" refreshedDate="45451.643882523145" createdVersion="8" refreshedVersion="8" minRefreshableVersion="3" recordCount="1000" xr:uid="{9B4F6CE3-7497-4BE7-9D96-603C003BBF5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fec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x v="0"/>
    <n v="0"/>
    <x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x v="1"/>
    <n v="158"/>
    <x v="1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425"/>
    <x v="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24"/>
    <x v="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4"/>
    <x v="0"/>
    <n v="53"/>
    <x v="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5"/>
    <x v="1"/>
    <n v="174"/>
    <x v="5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n v="18"/>
    <x v="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227"/>
    <x v="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8"/>
    <x v="2"/>
    <n v="708"/>
    <x v="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9"/>
    <x v="0"/>
    <n v="44"/>
    <x v="9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0"/>
    <x v="1"/>
    <n v="220"/>
    <x v="1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n v="27"/>
    <x v="11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12"/>
    <x v="0"/>
    <n v="55"/>
    <x v="12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n v="98"/>
    <x v="13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14"/>
    <x v="0"/>
    <n v="200"/>
    <x v="14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n v="452"/>
    <x v="15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6"/>
    <x v="1"/>
    <n v="100"/>
    <x v="16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7"/>
    <x v="1"/>
    <n v="1249"/>
    <x v="17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18"/>
    <x v="3"/>
    <n v="135"/>
    <x v="18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19"/>
    <x v="0"/>
    <n v="674"/>
    <x v="19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20"/>
    <x v="1"/>
    <n v="1396"/>
    <x v="20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21"/>
    <x v="0"/>
    <n v="558"/>
    <x v="21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22"/>
    <x v="1"/>
    <n v="890"/>
    <x v="22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23"/>
    <x v="1"/>
    <n v="142"/>
    <x v="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24"/>
    <x v="1"/>
    <n v="2673"/>
    <x v="24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25"/>
    <x v="1"/>
    <n v="163"/>
    <x v="25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26"/>
    <x v="3"/>
    <n v="1480"/>
    <x v="26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27"/>
    <x v="0"/>
    <n v="15"/>
    <x v="27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28"/>
    <x v="1"/>
    <n v="2220"/>
    <x v="28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29"/>
    <x v="1"/>
    <n v="1606"/>
    <x v="29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30"/>
    <x v="1"/>
    <n v="129"/>
    <x v="30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31"/>
    <x v="1"/>
    <n v="226"/>
    <x v="3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32"/>
    <x v="0"/>
    <n v="2307"/>
    <x v="3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33"/>
    <x v="1"/>
    <n v="5419"/>
    <x v="33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34"/>
    <x v="1"/>
    <n v="165"/>
    <x v="34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35"/>
    <x v="1"/>
    <n v="1965"/>
    <x v="3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36"/>
    <x v="1"/>
    <n v="16"/>
    <x v="3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37"/>
    <x v="1"/>
    <n v="107"/>
    <x v="3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38"/>
    <x v="1"/>
    <n v="134"/>
    <x v="38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39"/>
    <x v="0"/>
    <n v="88"/>
    <x v="39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40"/>
    <x v="1"/>
    <n v="198"/>
    <x v="40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41"/>
    <x v="1"/>
    <n v="111"/>
    <x v="4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42"/>
    <x v="1"/>
    <n v="222"/>
    <x v="4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43"/>
    <x v="1"/>
    <n v="6212"/>
    <x v="43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44"/>
    <x v="1"/>
    <n v="98"/>
    <x v="44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45"/>
    <x v="0"/>
    <n v="48"/>
    <x v="4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46"/>
    <x v="1"/>
    <n v="92"/>
    <x v="4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47"/>
    <x v="1"/>
    <n v="149"/>
    <x v="47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48"/>
    <x v="1"/>
    <n v="2431"/>
    <x v="48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49"/>
    <x v="1"/>
    <n v="303"/>
    <x v="49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50"/>
    <x v="0"/>
    <n v="1"/>
    <x v="50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51"/>
    <x v="0"/>
    <n v="1467"/>
    <x v="5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52"/>
    <x v="0"/>
    <n v="75"/>
    <x v="52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53"/>
    <x v="1"/>
    <n v="209"/>
    <x v="53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54"/>
    <x v="0"/>
    <n v="120"/>
    <x v="54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55"/>
    <x v="1"/>
    <n v="131"/>
    <x v="55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56"/>
    <x v="1"/>
    <n v="164"/>
    <x v="5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57"/>
    <x v="1"/>
    <n v="201"/>
    <x v="57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58"/>
    <x v="1"/>
    <n v="211"/>
    <x v="58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59"/>
    <x v="1"/>
    <n v="128"/>
    <x v="5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60"/>
    <x v="1"/>
    <n v="1600"/>
    <x v="6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61"/>
    <x v="0"/>
    <n v="2253"/>
    <x v="61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62"/>
    <x v="1"/>
    <n v="249"/>
    <x v="62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63"/>
    <x v="0"/>
    <n v="5"/>
    <x v="63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64"/>
    <x v="0"/>
    <n v="38"/>
    <x v="64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65"/>
    <x v="1"/>
    <n v="236"/>
    <x v="65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66"/>
    <x v="0"/>
    <n v="12"/>
    <x v="66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67"/>
    <x v="1"/>
    <n v="4065"/>
    <x v="67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68"/>
    <x v="1"/>
    <n v="246"/>
    <x v="6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69"/>
    <x v="3"/>
    <n v="17"/>
    <x v="69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70"/>
    <x v="1"/>
    <n v="2475"/>
    <x v="70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71"/>
    <x v="1"/>
    <n v="76"/>
    <x v="71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72"/>
    <x v="1"/>
    <n v="54"/>
    <x v="72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73"/>
    <x v="1"/>
    <n v="88"/>
    <x v="73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74"/>
    <x v="1"/>
    <n v="85"/>
    <x v="74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75"/>
    <x v="1"/>
    <n v="170"/>
    <x v="75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76"/>
    <x v="0"/>
    <n v="1684"/>
    <x v="76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77"/>
    <x v="0"/>
    <n v="56"/>
    <x v="77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78"/>
    <x v="1"/>
    <n v="330"/>
    <x v="78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79"/>
    <x v="0"/>
    <n v="838"/>
    <x v="79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80"/>
    <x v="1"/>
    <n v="127"/>
    <x v="80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81"/>
    <x v="1"/>
    <n v="411"/>
    <x v="8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82"/>
    <x v="1"/>
    <n v="180"/>
    <x v="82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83"/>
    <x v="0"/>
    <n v="1000"/>
    <x v="83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84"/>
    <x v="1"/>
    <n v="374"/>
    <x v="8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85"/>
    <x v="1"/>
    <n v="71"/>
    <x v="85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86"/>
    <x v="1"/>
    <n v="203"/>
    <x v="8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87"/>
    <x v="0"/>
    <n v="1482"/>
    <x v="87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88"/>
    <x v="1"/>
    <n v="113"/>
    <x v="88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89"/>
    <x v="1"/>
    <n v="96"/>
    <x v="8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90"/>
    <x v="0"/>
    <n v="106"/>
    <x v="90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91"/>
    <x v="0"/>
    <n v="679"/>
    <x v="91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92"/>
    <x v="1"/>
    <n v="498"/>
    <x v="92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93"/>
    <x v="3"/>
    <n v="610"/>
    <x v="93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94"/>
    <x v="1"/>
    <n v="180"/>
    <x v="94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95"/>
    <x v="1"/>
    <n v="27"/>
    <x v="95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96"/>
    <x v="1"/>
    <n v="2331"/>
    <x v="96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97"/>
    <x v="1"/>
    <n v="113"/>
    <x v="97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98"/>
    <x v="0"/>
    <n v="1220"/>
    <x v="98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99"/>
    <x v="1"/>
    <n v="164"/>
    <x v="99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100"/>
    <x v="0"/>
    <n v="1"/>
    <x v="100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01"/>
    <x v="1"/>
    <n v="164"/>
    <x v="101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02"/>
    <x v="1"/>
    <n v="336"/>
    <x v="1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103"/>
    <x v="0"/>
    <n v="37"/>
    <x v="103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04"/>
    <x v="1"/>
    <n v="1917"/>
    <x v="104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05"/>
    <x v="1"/>
    <n v="95"/>
    <x v="10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06"/>
    <x v="1"/>
    <n v="147"/>
    <x v="106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07"/>
    <x v="1"/>
    <n v="86"/>
    <x v="107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08"/>
    <x v="1"/>
    <n v="83"/>
    <x v="10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109"/>
    <x v="0"/>
    <n v="60"/>
    <x v="109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110"/>
    <x v="0"/>
    <n v="296"/>
    <x v="110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11"/>
    <x v="1"/>
    <n v="676"/>
    <x v="111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12"/>
    <x v="1"/>
    <n v="361"/>
    <x v="112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13"/>
    <x v="1"/>
    <n v="131"/>
    <x v="113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14"/>
    <x v="1"/>
    <n v="126"/>
    <x v="11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115"/>
    <x v="0"/>
    <n v="3304"/>
    <x v="115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116"/>
    <x v="0"/>
    <n v="73"/>
    <x v="116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17"/>
    <x v="1"/>
    <n v="275"/>
    <x v="117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18"/>
    <x v="1"/>
    <n v="67"/>
    <x v="118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19"/>
    <x v="1"/>
    <n v="154"/>
    <x v="11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20"/>
    <x v="1"/>
    <n v="1782"/>
    <x v="120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21"/>
    <x v="1"/>
    <n v="903"/>
    <x v="121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122"/>
    <x v="0"/>
    <n v="3387"/>
    <x v="122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123"/>
    <x v="0"/>
    <n v="662"/>
    <x v="123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24"/>
    <x v="1"/>
    <n v="94"/>
    <x v="12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25"/>
    <x v="1"/>
    <n v="180"/>
    <x v="125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126"/>
    <x v="0"/>
    <n v="774"/>
    <x v="126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127"/>
    <x v="0"/>
    <n v="672"/>
    <x v="12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128"/>
    <x v="3"/>
    <n v="532"/>
    <x v="128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129"/>
    <x v="3"/>
    <n v="55"/>
    <x v="12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30"/>
    <x v="1"/>
    <n v="533"/>
    <x v="130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31"/>
    <x v="1"/>
    <n v="2443"/>
    <x v="131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32"/>
    <x v="1"/>
    <n v="89"/>
    <x v="132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33"/>
    <x v="1"/>
    <n v="159"/>
    <x v="133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134"/>
    <x v="0"/>
    <n v="940"/>
    <x v="134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135"/>
    <x v="0"/>
    <n v="117"/>
    <x v="135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136"/>
    <x v="3"/>
    <n v="58"/>
    <x v="136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37"/>
    <x v="1"/>
    <n v="50"/>
    <x v="137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138"/>
    <x v="0"/>
    <n v="115"/>
    <x v="138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139"/>
    <x v="0"/>
    <n v="326"/>
    <x v="139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40"/>
    <x v="1"/>
    <n v="186"/>
    <x v="140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41"/>
    <x v="1"/>
    <n v="1071"/>
    <x v="14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42"/>
    <x v="1"/>
    <n v="117"/>
    <x v="142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43"/>
    <x v="1"/>
    <n v="70"/>
    <x v="143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44"/>
    <x v="1"/>
    <n v="135"/>
    <x v="144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45"/>
    <x v="1"/>
    <n v="768"/>
    <x v="14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146"/>
    <x v="3"/>
    <n v="51"/>
    <x v="14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47"/>
    <x v="1"/>
    <n v="199"/>
    <x v="147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48"/>
    <x v="1"/>
    <n v="107"/>
    <x v="148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49"/>
    <x v="1"/>
    <n v="195"/>
    <x v="149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100"/>
    <x v="0"/>
    <n v="1"/>
    <x v="100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150"/>
    <x v="0"/>
    <n v="1467"/>
    <x v="150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51"/>
    <x v="1"/>
    <n v="3376"/>
    <x v="15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152"/>
    <x v="0"/>
    <n v="5681"/>
    <x v="152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153"/>
    <x v="0"/>
    <n v="1059"/>
    <x v="153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154"/>
    <x v="0"/>
    <n v="1194"/>
    <x v="15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155"/>
    <x v="3"/>
    <n v="379"/>
    <x v="15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156"/>
    <x v="0"/>
    <n v="30"/>
    <x v="156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57"/>
    <x v="1"/>
    <n v="41"/>
    <x v="15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58"/>
    <x v="1"/>
    <n v="1821"/>
    <x v="158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59"/>
    <x v="1"/>
    <n v="164"/>
    <x v="159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160"/>
    <x v="0"/>
    <n v="75"/>
    <x v="160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61"/>
    <x v="1"/>
    <n v="157"/>
    <x v="161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62"/>
    <x v="1"/>
    <n v="246"/>
    <x v="162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63"/>
    <x v="1"/>
    <n v="1396"/>
    <x v="163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64"/>
    <x v="1"/>
    <n v="2506"/>
    <x v="164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65"/>
    <x v="1"/>
    <n v="244"/>
    <x v="165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66"/>
    <x v="1"/>
    <n v="146"/>
    <x v="16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167"/>
    <x v="0"/>
    <n v="955"/>
    <x v="167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68"/>
    <x v="1"/>
    <n v="1267"/>
    <x v="168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169"/>
    <x v="0"/>
    <n v="67"/>
    <x v="169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170"/>
    <x v="0"/>
    <n v="5"/>
    <x v="170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171"/>
    <x v="0"/>
    <n v="26"/>
    <x v="171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72"/>
    <x v="1"/>
    <n v="1561"/>
    <x v="172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73"/>
    <x v="1"/>
    <n v="48"/>
    <x v="17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174"/>
    <x v="0"/>
    <n v="1130"/>
    <x v="174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175"/>
    <x v="0"/>
    <n v="782"/>
    <x v="17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76"/>
    <x v="1"/>
    <n v="2739"/>
    <x v="176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177"/>
    <x v="0"/>
    <n v="210"/>
    <x v="177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78"/>
    <x v="1"/>
    <n v="3537"/>
    <x v="178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79"/>
    <x v="1"/>
    <n v="2107"/>
    <x v="179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180"/>
    <x v="0"/>
    <n v="136"/>
    <x v="180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81"/>
    <x v="1"/>
    <n v="3318"/>
    <x v="18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182"/>
    <x v="0"/>
    <n v="86"/>
    <x v="182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83"/>
    <x v="1"/>
    <n v="340"/>
    <x v="18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184"/>
    <x v="0"/>
    <n v="19"/>
    <x v="184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185"/>
    <x v="0"/>
    <n v="886"/>
    <x v="185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86"/>
    <x v="1"/>
    <n v="1442"/>
    <x v="186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187"/>
    <x v="0"/>
    <n v="35"/>
    <x v="187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188"/>
    <x v="3"/>
    <n v="441"/>
    <x v="188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189"/>
    <x v="0"/>
    <n v="24"/>
    <x v="189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190"/>
    <x v="0"/>
    <n v="86"/>
    <x v="190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191"/>
    <x v="0"/>
    <n v="243"/>
    <x v="191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192"/>
    <x v="0"/>
    <n v="65"/>
    <x v="192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93"/>
    <x v="1"/>
    <n v="126"/>
    <x v="193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94"/>
    <x v="1"/>
    <n v="524"/>
    <x v="19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195"/>
    <x v="0"/>
    <n v="100"/>
    <x v="195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96"/>
    <x v="1"/>
    <n v="1989"/>
    <x v="196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197"/>
    <x v="0"/>
    <n v="168"/>
    <x v="197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198"/>
    <x v="0"/>
    <n v="13"/>
    <x v="198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50"/>
    <x v="0"/>
    <n v="1"/>
    <x v="50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99"/>
    <x v="1"/>
    <n v="157"/>
    <x v="199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200"/>
    <x v="3"/>
    <n v="82"/>
    <x v="200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201"/>
    <x v="1"/>
    <n v="4498"/>
    <x v="201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202"/>
    <x v="0"/>
    <n v="40"/>
    <x v="202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203"/>
    <x v="1"/>
    <n v="80"/>
    <x v="203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204"/>
    <x v="3"/>
    <n v="57"/>
    <x v="204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205"/>
    <x v="1"/>
    <n v="43"/>
    <x v="205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206"/>
    <x v="1"/>
    <n v="2053"/>
    <x v="206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07"/>
    <x v="2"/>
    <n v="808"/>
    <x v="207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208"/>
    <x v="0"/>
    <n v="226"/>
    <x v="208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209"/>
    <x v="0"/>
    <n v="1625"/>
    <x v="209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210"/>
    <x v="1"/>
    <n v="168"/>
    <x v="210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211"/>
    <x v="1"/>
    <n v="4289"/>
    <x v="211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212"/>
    <x v="1"/>
    <n v="165"/>
    <x v="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213"/>
    <x v="0"/>
    <n v="143"/>
    <x v="2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214"/>
    <x v="1"/>
    <n v="1815"/>
    <x v="214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215"/>
    <x v="0"/>
    <n v="934"/>
    <x v="215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216"/>
    <x v="1"/>
    <n v="397"/>
    <x v="216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217"/>
    <x v="1"/>
    <n v="1539"/>
    <x v="217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218"/>
    <x v="0"/>
    <n v="17"/>
    <x v="21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219"/>
    <x v="0"/>
    <n v="2179"/>
    <x v="21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220"/>
    <x v="1"/>
    <n v="138"/>
    <x v="220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221"/>
    <x v="0"/>
    <n v="931"/>
    <x v="22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222"/>
    <x v="1"/>
    <n v="3594"/>
    <x v="22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223"/>
    <x v="1"/>
    <n v="5880"/>
    <x v="223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224"/>
    <x v="1"/>
    <n v="112"/>
    <x v="224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225"/>
    <x v="1"/>
    <n v="943"/>
    <x v="22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226"/>
    <x v="1"/>
    <n v="2468"/>
    <x v="226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227"/>
    <x v="1"/>
    <n v="2551"/>
    <x v="227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228"/>
    <x v="1"/>
    <n v="101"/>
    <x v="228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229"/>
    <x v="3"/>
    <n v="67"/>
    <x v="22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230"/>
    <x v="1"/>
    <n v="92"/>
    <x v="230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231"/>
    <x v="1"/>
    <n v="62"/>
    <x v="231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232"/>
    <x v="1"/>
    <n v="149"/>
    <x v="232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233"/>
    <x v="0"/>
    <n v="92"/>
    <x v="233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234"/>
    <x v="0"/>
    <n v="57"/>
    <x v="23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235"/>
    <x v="1"/>
    <n v="329"/>
    <x v="23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236"/>
    <x v="1"/>
    <n v="97"/>
    <x v="236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237"/>
    <x v="0"/>
    <n v="41"/>
    <x v="23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238"/>
    <x v="1"/>
    <n v="1784"/>
    <x v="238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239"/>
    <x v="1"/>
    <n v="1684"/>
    <x v="23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240"/>
    <x v="1"/>
    <n v="250"/>
    <x v="24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241"/>
    <x v="1"/>
    <n v="238"/>
    <x v="241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242"/>
    <x v="1"/>
    <n v="53"/>
    <x v="242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243"/>
    <x v="1"/>
    <n v="214"/>
    <x v="243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244"/>
    <x v="1"/>
    <n v="222"/>
    <x v="24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245"/>
    <x v="1"/>
    <n v="1884"/>
    <x v="245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246"/>
    <x v="1"/>
    <n v="218"/>
    <x v="246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247"/>
    <x v="1"/>
    <n v="6465"/>
    <x v="247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248"/>
    <x v="0"/>
    <n v="1"/>
    <x v="248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249"/>
    <x v="0"/>
    <n v="101"/>
    <x v="249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250"/>
    <x v="1"/>
    <n v="59"/>
    <x v="250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251"/>
    <x v="0"/>
    <n v="1335"/>
    <x v="25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252"/>
    <x v="1"/>
    <n v="88"/>
    <x v="252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253"/>
    <x v="1"/>
    <n v="1697"/>
    <x v="253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254"/>
    <x v="0"/>
    <n v="15"/>
    <x v="254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255"/>
    <x v="1"/>
    <n v="92"/>
    <x v="255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256"/>
    <x v="1"/>
    <n v="186"/>
    <x v="25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257"/>
    <x v="1"/>
    <n v="138"/>
    <x v="25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258"/>
    <x v="1"/>
    <n v="261"/>
    <x v="258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259"/>
    <x v="0"/>
    <n v="454"/>
    <x v="259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260"/>
    <x v="1"/>
    <n v="107"/>
    <x v="260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261"/>
    <x v="1"/>
    <n v="199"/>
    <x v="261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262"/>
    <x v="1"/>
    <n v="5512"/>
    <x v="26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263"/>
    <x v="1"/>
    <n v="86"/>
    <x v="26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264"/>
    <x v="0"/>
    <n v="3182"/>
    <x v="264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265"/>
    <x v="1"/>
    <n v="2768"/>
    <x v="26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266"/>
    <x v="1"/>
    <n v="48"/>
    <x v="266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267"/>
    <x v="1"/>
    <n v="87"/>
    <x v="26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268"/>
    <x v="3"/>
    <n v="1890"/>
    <x v="268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69"/>
    <x v="2"/>
    <n v="61"/>
    <x v="26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270"/>
    <x v="1"/>
    <n v="1894"/>
    <x v="270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271"/>
    <x v="1"/>
    <n v="282"/>
    <x v="271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272"/>
    <x v="0"/>
    <n v="15"/>
    <x v="272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273"/>
    <x v="1"/>
    <n v="116"/>
    <x v="273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274"/>
    <x v="0"/>
    <n v="133"/>
    <x v="274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275"/>
    <x v="1"/>
    <n v="83"/>
    <x v="275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276"/>
    <x v="1"/>
    <n v="91"/>
    <x v="276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277"/>
    <x v="1"/>
    <n v="546"/>
    <x v="277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278"/>
    <x v="1"/>
    <n v="393"/>
    <x v="278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279"/>
    <x v="0"/>
    <n v="2062"/>
    <x v="279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280"/>
    <x v="1"/>
    <n v="133"/>
    <x v="280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281"/>
    <x v="0"/>
    <n v="29"/>
    <x v="28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282"/>
    <x v="0"/>
    <n v="132"/>
    <x v="28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283"/>
    <x v="1"/>
    <n v="254"/>
    <x v="28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284"/>
    <x v="3"/>
    <n v="184"/>
    <x v="2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285"/>
    <x v="1"/>
    <n v="176"/>
    <x v="285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286"/>
    <x v="0"/>
    <n v="137"/>
    <x v="286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287"/>
    <x v="1"/>
    <n v="337"/>
    <x v="28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288"/>
    <x v="0"/>
    <n v="908"/>
    <x v="28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289"/>
    <x v="1"/>
    <n v="107"/>
    <x v="28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290"/>
    <x v="0"/>
    <n v="10"/>
    <x v="29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291"/>
    <x v="3"/>
    <n v="32"/>
    <x v="291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292"/>
    <x v="1"/>
    <n v="183"/>
    <x v="2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293"/>
    <x v="0"/>
    <n v="1910"/>
    <x v="293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294"/>
    <x v="0"/>
    <n v="38"/>
    <x v="294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295"/>
    <x v="0"/>
    <n v="104"/>
    <x v="2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296"/>
    <x v="1"/>
    <n v="72"/>
    <x v="296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297"/>
    <x v="0"/>
    <n v="49"/>
    <x v="297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298"/>
    <x v="0"/>
    <n v="1"/>
    <x v="298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299"/>
    <x v="1"/>
    <n v="295"/>
    <x v="299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300"/>
    <x v="0"/>
    <n v="245"/>
    <x v="300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301"/>
    <x v="0"/>
    <n v="32"/>
    <x v="301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302"/>
    <x v="1"/>
    <n v="142"/>
    <x v="30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303"/>
    <x v="1"/>
    <n v="85"/>
    <x v="303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304"/>
    <x v="0"/>
    <n v="7"/>
    <x v="304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305"/>
    <x v="1"/>
    <n v="659"/>
    <x v="305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306"/>
    <x v="0"/>
    <n v="803"/>
    <x v="30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07"/>
    <x v="3"/>
    <n v="75"/>
    <x v="307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308"/>
    <x v="0"/>
    <n v="16"/>
    <x v="308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309"/>
    <x v="1"/>
    <n v="121"/>
    <x v="309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310"/>
    <x v="1"/>
    <n v="3742"/>
    <x v="310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311"/>
    <x v="1"/>
    <n v="223"/>
    <x v="311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312"/>
    <x v="1"/>
    <n v="133"/>
    <x v="31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313"/>
    <x v="0"/>
    <n v="31"/>
    <x v="313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314"/>
    <x v="0"/>
    <n v="108"/>
    <x v="314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315"/>
    <x v="0"/>
    <n v="30"/>
    <x v="315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316"/>
    <x v="0"/>
    <n v="17"/>
    <x v="316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17"/>
    <x v="3"/>
    <n v="64"/>
    <x v="317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318"/>
    <x v="0"/>
    <n v="80"/>
    <x v="318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319"/>
    <x v="0"/>
    <n v="2468"/>
    <x v="319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320"/>
    <x v="1"/>
    <n v="5168"/>
    <x v="320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321"/>
    <x v="0"/>
    <n v="26"/>
    <x v="321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322"/>
    <x v="1"/>
    <n v="307"/>
    <x v="322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323"/>
    <x v="0"/>
    <n v="73"/>
    <x v="32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324"/>
    <x v="0"/>
    <n v="128"/>
    <x v="324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325"/>
    <x v="0"/>
    <n v="33"/>
    <x v="325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326"/>
    <x v="1"/>
    <n v="2441"/>
    <x v="326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327"/>
    <x v="2"/>
    <n v="211"/>
    <x v="327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328"/>
    <x v="1"/>
    <n v="1385"/>
    <x v="328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329"/>
    <x v="1"/>
    <n v="190"/>
    <x v="329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330"/>
    <x v="1"/>
    <n v="470"/>
    <x v="33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331"/>
    <x v="1"/>
    <n v="253"/>
    <x v="33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332"/>
    <x v="1"/>
    <n v="1113"/>
    <x v="332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333"/>
    <x v="1"/>
    <n v="2283"/>
    <x v="33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334"/>
    <x v="0"/>
    <n v="1072"/>
    <x v="334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335"/>
    <x v="1"/>
    <n v="1095"/>
    <x v="33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336"/>
    <x v="1"/>
    <n v="1690"/>
    <x v="336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37"/>
    <x v="3"/>
    <n v="1297"/>
    <x v="33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338"/>
    <x v="0"/>
    <n v="393"/>
    <x v="338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339"/>
    <x v="0"/>
    <n v="1257"/>
    <x v="33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340"/>
    <x v="0"/>
    <n v="328"/>
    <x v="340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341"/>
    <x v="0"/>
    <n v="147"/>
    <x v="34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342"/>
    <x v="0"/>
    <n v="830"/>
    <x v="342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343"/>
    <x v="0"/>
    <n v="331"/>
    <x v="343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344"/>
    <x v="0"/>
    <n v="25"/>
    <x v="344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345"/>
    <x v="1"/>
    <n v="191"/>
    <x v="3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346"/>
    <x v="0"/>
    <n v="3483"/>
    <x v="346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347"/>
    <x v="0"/>
    <n v="923"/>
    <x v="347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298"/>
    <x v="0"/>
    <n v="1"/>
    <x v="298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348"/>
    <x v="1"/>
    <n v="2013"/>
    <x v="348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349"/>
    <x v="0"/>
    <n v="33"/>
    <x v="349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350"/>
    <x v="1"/>
    <n v="1703"/>
    <x v="350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351"/>
    <x v="1"/>
    <n v="80"/>
    <x v="351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352"/>
    <x v="2"/>
    <n v="86"/>
    <x v="35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353"/>
    <x v="0"/>
    <n v="40"/>
    <x v="353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354"/>
    <x v="1"/>
    <n v="41"/>
    <x v="354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355"/>
    <x v="0"/>
    <n v="23"/>
    <x v="355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356"/>
    <x v="1"/>
    <n v="187"/>
    <x v="356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357"/>
    <x v="1"/>
    <n v="2875"/>
    <x v="35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358"/>
    <x v="1"/>
    <n v="88"/>
    <x v="35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359"/>
    <x v="1"/>
    <n v="191"/>
    <x v="359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360"/>
    <x v="1"/>
    <n v="139"/>
    <x v="360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361"/>
    <x v="1"/>
    <n v="186"/>
    <x v="361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362"/>
    <x v="1"/>
    <n v="112"/>
    <x v="36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363"/>
    <x v="1"/>
    <n v="101"/>
    <x v="363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364"/>
    <x v="0"/>
    <n v="75"/>
    <x v="36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365"/>
    <x v="1"/>
    <n v="206"/>
    <x v="36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366"/>
    <x v="1"/>
    <n v="154"/>
    <x v="366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367"/>
    <x v="1"/>
    <n v="5966"/>
    <x v="367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368"/>
    <x v="0"/>
    <n v="2176"/>
    <x v="3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369"/>
    <x v="1"/>
    <n v="169"/>
    <x v="3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370"/>
    <x v="1"/>
    <n v="2106"/>
    <x v="370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371"/>
    <x v="0"/>
    <n v="441"/>
    <x v="37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372"/>
    <x v="0"/>
    <n v="25"/>
    <x v="372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373"/>
    <x v="1"/>
    <n v="131"/>
    <x v="373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374"/>
    <x v="0"/>
    <n v="127"/>
    <x v="37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375"/>
    <x v="0"/>
    <n v="355"/>
    <x v="37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376"/>
    <x v="0"/>
    <n v="44"/>
    <x v="376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377"/>
    <x v="1"/>
    <n v="84"/>
    <x v="377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378"/>
    <x v="1"/>
    <n v="155"/>
    <x v="378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379"/>
    <x v="0"/>
    <n v="67"/>
    <x v="379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380"/>
    <x v="1"/>
    <n v="189"/>
    <x v="380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381"/>
    <x v="1"/>
    <n v="4799"/>
    <x v="38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382"/>
    <x v="1"/>
    <n v="1137"/>
    <x v="382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383"/>
    <x v="0"/>
    <n v="1068"/>
    <x v="38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384"/>
    <x v="0"/>
    <n v="424"/>
    <x v="38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85"/>
    <x v="3"/>
    <n v="145"/>
    <x v="38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386"/>
    <x v="1"/>
    <n v="1152"/>
    <x v="386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387"/>
    <x v="1"/>
    <n v="50"/>
    <x v="387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388"/>
    <x v="0"/>
    <n v="151"/>
    <x v="38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389"/>
    <x v="0"/>
    <n v="1608"/>
    <x v="389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390"/>
    <x v="1"/>
    <n v="3059"/>
    <x v="390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391"/>
    <x v="1"/>
    <n v="34"/>
    <x v="391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392"/>
    <x v="1"/>
    <n v="220"/>
    <x v="3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393"/>
    <x v="1"/>
    <n v="1604"/>
    <x v="393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394"/>
    <x v="1"/>
    <n v="454"/>
    <x v="39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395"/>
    <x v="1"/>
    <n v="123"/>
    <x v="39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396"/>
    <x v="0"/>
    <n v="941"/>
    <x v="396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50"/>
    <x v="0"/>
    <n v="1"/>
    <x v="50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397"/>
    <x v="1"/>
    <n v="299"/>
    <x v="397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398"/>
    <x v="0"/>
    <n v="40"/>
    <x v="398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399"/>
    <x v="0"/>
    <n v="3015"/>
    <x v="3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400"/>
    <x v="1"/>
    <n v="2237"/>
    <x v="400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401"/>
    <x v="0"/>
    <n v="435"/>
    <x v="401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402"/>
    <x v="1"/>
    <n v="645"/>
    <x v="402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403"/>
    <x v="1"/>
    <n v="484"/>
    <x v="403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404"/>
    <x v="1"/>
    <n v="154"/>
    <x v="40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405"/>
    <x v="0"/>
    <n v="714"/>
    <x v="405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406"/>
    <x v="2"/>
    <n v="1111"/>
    <x v="406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407"/>
    <x v="1"/>
    <n v="82"/>
    <x v="407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408"/>
    <x v="1"/>
    <n v="134"/>
    <x v="408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409"/>
    <x v="2"/>
    <n v="1089"/>
    <x v="40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410"/>
    <x v="0"/>
    <n v="5497"/>
    <x v="410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411"/>
    <x v="0"/>
    <n v="418"/>
    <x v="411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412"/>
    <x v="0"/>
    <n v="1439"/>
    <x v="41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413"/>
    <x v="0"/>
    <n v="15"/>
    <x v="413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414"/>
    <x v="0"/>
    <n v="1999"/>
    <x v="414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415"/>
    <x v="1"/>
    <n v="5203"/>
    <x v="415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416"/>
    <x v="1"/>
    <n v="94"/>
    <x v="41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417"/>
    <x v="0"/>
    <n v="118"/>
    <x v="41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418"/>
    <x v="1"/>
    <n v="205"/>
    <x v="41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419"/>
    <x v="0"/>
    <n v="162"/>
    <x v="419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420"/>
    <x v="0"/>
    <n v="83"/>
    <x v="420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421"/>
    <x v="1"/>
    <n v="92"/>
    <x v="421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422"/>
    <x v="1"/>
    <n v="219"/>
    <x v="42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423"/>
    <x v="1"/>
    <n v="2526"/>
    <x v="423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424"/>
    <x v="0"/>
    <n v="747"/>
    <x v="424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425"/>
    <x v="3"/>
    <n v="2138"/>
    <x v="42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426"/>
    <x v="0"/>
    <n v="84"/>
    <x v="426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427"/>
    <x v="1"/>
    <n v="94"/>
    <x v="427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428"/>
    <x v="0"/>
    <n v="91"/>
    <x v="428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429"/>
    <x v="0"/>
    <n v="792"/>
    <x v="429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430"/>
    <x v="3"/>
    <n v="10"/>
    <x v="43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431"/>
    <x v="1"/>
    <n v="1713"/>
    <x v="431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432"/>
    <x v="1"/>
    <n v="249"/>
    <x v="432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433"/>
    <x v="1"/>
    <n v="192"/>
    <x v="433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434"/>
    <x v="1"/>
    <n v="247"/>
    <x v="434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435"/>
    <x v="1"/>
    <n v="2293"/>
    <x v="43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436"/>
    <x v="1"/>
    <n v="3131"/>
    <x v="436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437"/>
    <x v="0"/>
    <n v="32"/>
    <x v="437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438"/>
    <x v="1"/>
    <n v="143"/>
    <x v="438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439"/>
    <x v="3"/>
    <n v="90"/>
    <x v="439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440"/>
    <x v="1"/>
    <n v="296"/>
    <x v="440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441"/>
    <x v="1"/>
    <n v="170"/>
    <x v="441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442"/>
    <x v="0"/>
    <n v="186"/>
    <x v="442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443"/>
    <x v="3"/>
    <n v="439"/>
    <x v="443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444"/>
    <x v="0"/>
    <n v="605"/>
    <x v="444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445"/>
    <x v="1"/>
    <n v="86"/>
    <x v="44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446"/>
    <x v="0"/>
    <n v="1"/>
    <x v="446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447"/>
    <x v="1"/>
    <n v="6286"/>
    <x v="447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448"/>
    <x v="0"/>
    <n v="31"/>
    <x v="448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449"/>
    <x v="0"/>
    <n v="1181"/>
    <x v="449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450"/>
    <x v="0"/>
    <n v="39"/>
    <x v="450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451"/>
    <x v="1"/>
    <n v="3727"/>
    <x v="451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452"/>
    <x v="1"/>
    <n v="1605"/>
    <x v="452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453"/>
    <x v="0"/>
    <n v="46"/>
    <x v="453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454"/>
    <x v="1"/>
    <n v="2120"/>
    <x v="45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455"/>
    <x v="0"/>
    <n v="105"/>
    <x v="45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456"/>
    <x v="1"/>
    <n v="50"/>
    <x v="456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457"/>
    <x v="1"/>
    <n v="2080"/>
    <x v="45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458"/>
    <x v="0"/>
    <n v="535"/>
    <x v="45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459"/>
    <x v="1"/>
    <n v="2105"/>
    <x v="459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460"/>
    <x v="1"/>
    <n v="2436"/>
    <x v="460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461"/>
    <x v="1"/>
    <n v="80"/>
    <x v="461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462"/>
    <x v="1"/>
    <n v="42"/>
    <x v="46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463"/>
    <x v="1"/>
    <n v="139"/>
    <x v="463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464"/>
    <x v="0"/>
    <n v="16"/>
    <x v="464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465"/>
    <x v="1"/>
    <n v="159"/>
    <x v="465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466"/>
    <x v="1"/>
    <n v="381"/>
    <x v="466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467"/>
    <x v="1"/>
    <n v="194"/>
    <x v="46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468"/>
    <x v="0"/>
    <n v="575"/>
    <x v="468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469"/>
    <x v="1"/>
    <n v="106"/>
    <x v="469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470"/>
    <x v="1"/>
    <n v="142"/>
    <x v="470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471"/>
    <x v="1"/>
    <n v="211"/>
    <x v="4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472"/>
    <x v="0"/>
    <n v="1120"/>
    <x v="472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473"/>
    <x v="0"/>
    <n v="113"/>
    <x v="47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474"/>
    <x v="1"/>
    <n v="2756"/>
    <x v="474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475"/>
    <x v="1"/>
    <n v="173"/>
    <x v="475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476"/>
    <x v="1"/>
    <n v="87"/>
    <x v="476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477"/>
    <x v="0"/>
    <n v="1538"/>
    <x v="477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478"/>
    <x v="0"/>
    <n v="9"/>
    <x v="478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479"/>
    <x v="0"/>
    <n v="554"/>
    <x v="479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480"/>
    <x v="1"/>
    <n v="1572"/>
    <x v="480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481"/>
    <x v="0"/>
    <n v="648"/>
    <x v="481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482"/>
    <x v="0"/>
    <n v="21"/>
    <x v="482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483"/>
    <x v="1"/>
    <n v="2346"/>
    <x v="48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484"/>
    <x v="1"/>
    <n v="115"/>
    <x v="484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485"/>
    <x v="1"/>
    <n v="85"/>
    <x v="4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486"/>
    <x v="1"/>
    <n v="144"/>
    <x v="486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487"/>
    <x v="1"/>
    <n v="2443"/>
    <x v="487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488"/>
    <x v="3"/>
    <n v="595"/>
    <x v="488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489"/>
    <x v="1"/>
    <n v="64"/>
    <x v="489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490"/>
    <x v="1"/>
    <n v="268"/>
    <x v="490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491"/>
    <x v="1"/>
    <n v="195"/>
    <x v="491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492"/>
    <x v="0"/>
    <n v="54"/>
    <x v="492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493"/>
    <x v="0"/>
    <n v="120"/>
    <x v="493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494"/>
    <x v="0"/>
    <n v="579"/>
    <x v="49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495"/>
    <x v="0"/>
    <n v="2072"/>
    <x v="495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x v="0"/>
    <n v="0"/>
    <x v="496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496"/>
    <x v="0"/>
    <n v="1796"/>
    <x v="497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497"/>
    <x v="1"/>
    <n v="186"/>
    <x v="498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498"/>
    <x v="1"/>
    <n v="460"/>
    <x v="499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499"/>
    <x v="0"/>
    <n v="62"/>
    <x v="500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500"/>
    <x v="0"/>
    <n v="347"/>
    <x v="5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501"/>
    <x v="1"/>
    <n v="2528"/>
    <x v="502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502"/>
    <x v="0"/>
    <n v="19"/>
    <x v="503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503"/>
    <x v="1"/>
    <n v="3657"/>
    <x v="50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504"/>
    <x v="0"/>
    <n v="1258"/>
    <x v="50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505"/>
    <x v="1"/>
    <n v="131"/>
    <x v="506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506"/>
    <x v="0"/>
    <n v="362"/>
    <x v="507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507"/>
    <x v="1"/>
    <n v="239"/>
    <x v="508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508"/>
    <x v="3"/>
    <n v="35"/>
    <x v="50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509"/>
    <x v="3"/>
    <n v="528"/>
    <x v="510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510"/>
    <x v="0"/>
    <n v="133"/>
    <x v="511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511"/>
    <x v="0"/>
    <n v="846"/>
    <x v="512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512"/>
    <x v="1"/>
    <n v="78"/>
    <x v="513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513"/>
    <x v="0"/>
    <n v="10"/>
    <x v="514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514"/>
    <x v="1"/>
    <n v="1773"/>
    <x v="51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515"/>
    <x v="1"/>
    <n v="32"/>
    <x v="516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516"/>
    <x v="1"/>
    <n v="369"/>
    <x v="517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517"/>
    <x v="0"/>
    <n v="191"/>
    <x v="518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518"/>
    <x v="1"/>
    <n v="89"/>
    <x v="51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519"/>
    <x v="0"/>
    <n v="1979"/>
    <x v="520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520"/>
    <x v="0"/>
    <n v="63"/>
    <x v="521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521"/>
    <x v="1"/>
    <n v="147"/>
    <x v="522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522"/>
    <x v="0"/>
    <n v="6080"/>
    <x v="523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523"/>
    <x v="0"/>
    <n v="80"/>
    <x v="52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524"/>
    <x v="0"/>
    <n v="9"/>
    <x v="525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525"/>
    <x v="0"/>
    <n v="1784"/>
    <x v="526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526"/>
    <x v="2"/>
    <n v="3640"/>
    <x v="52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527"/>
    <x v="1"/>
    <n v="126"/>
    <x v="528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528"/>
    <x v="1"/>
    <n v="2218"/>
    <x v="529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529"/>
    <x v="0"/>
    <n v="243"/>
    <x v="530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530"/>
    <x v="1"/>
    <n v="202"/>
    <x v="531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531"/>
    <x v="1"/>
    <n v="140"/>
    <x v="532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532"/>
    <x v="1"/>
    <n v="1052"/>
    <x v="53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533"/>
    <x v="0"/>
    <n v="1296"/>
    <x v="534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534"/>
    <x v="0"/>
    <n v="77"/>
    <x v="53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535"/>
    <x v="1"/>
    <n v="247"/>
    <x v="536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536"/>
    <x v="0"/>
    <n v="395"/>
    <x v="537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537"/>
    <x v="0"/>
    <n v="49"/>
    <x v="538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538"/>
    <x v="0"/>
    <n v="180"/>
    <x v="539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539"/>
    <x v="1"/>
    <n v="84"/>
    <x v="540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540"/>
    <x v="0"/>
    <n v="2690"/>
    <x v="54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541"/>
    <x v="1"/>
    <n v="88"/>
    <x v="542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542"/>
    <x v="1"/>
    <n v="156"/>
    <x v="543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543"/>
    <x v="1"/>
    <n v="2985"/>
    <x v="544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544"/>
    <x v="1"/>
    <n v="762"/>
    <x v="545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446"/>
    <x v="3"/>
    <n v="1"/>
    <x v="446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545"/>
    <x v="0"/>
    <n v="2779"/>
    <x v="546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546"/>
    <x v="0"/>
    <n v="92"/>
    <x v="54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547"/>
    <x v="0"/>
    <n v="1028"/>
    <x v="54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548"/>
    <x v="1"/>
    <n v="554"/>
    <x v="549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549"/>
    <x v="1"/>
    <n v="135"/>
    <x v="550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550"/>
    <x v="1"/>
    <n v="122"/>
    <x v="551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551"/>
    <x v="1"/>
    <n v="221"/>
    <x v="55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552"/>
    <x v="1"/>
    <n v="126"/>
    <x v="553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553"/>
    <x v="1"/>
    <n v="1022"/>
    <x v="55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554"/>
    <x v="1"/>
    <n v="3177"/>
    <x v="555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555"/>
    <x v="1"/>
    <n v="198"/>
    <x v="55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556"/>
    <x v="0"/>
    <n v="26"/>
    <x v="55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557"/>
    <x v="1"/>
    <n v="85"/>
    <x v="55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558"/>
    <x v="0"/>
    <n v="1790"/>
    <x v="559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559"/>
    <x v="1"/>
    <n v="3596"/>
    <x v="560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560"/>
    <x v="0"/>
    <n v="37"/>
    <x v="561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561"/>
    <x v="1"/>
    <n v="244"/>
    <x v="56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562"/>
    <x v="1"/>
    <n v="5180"/>
    <x v="563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563"/>
    <x v="1"/>
    <n v="589"/>
    <x v="56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564"/>
    <x v="1"/>
    <n v="2725"/>
    <x v="56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565"/>
    <x v="0"/>
    <n v="35"/>
    <x v="566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566"/>
    <x v="3"/>
    <n v="94"/>
    <x v="567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567"/>
    <x v="1"/>
    <n v="300"/>
    <x v="5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568"/>
    <x v="1"/>
    <n v="144"/>
    <x v="569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569"/>
    <x v="0"/>
    <n v="558"/>
    <x v="570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570"/>
    <x v="0"/>
    <n v="64"/>
    <x v="57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571"/>
    <x v="3"/>
    <n v="37"/>
    <x v="57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572"/>
    <x v="0"/>
    <n v="245"/>
    <x v="573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573"/>
    <x v="1"/>
    <n v="87"/>
    <x v="574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574"/>
    <x v="1"/>
    <n v="3116"/>
    <x v="57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575"/>
    <x v="0"/>
    <n v="71"/>
    <x v="5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576"/>
    <x v="0"/>
    <n v="42"/>
    <x v="577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577"/>
    <x v="1"/>
    <n v="909"/>
    <x v="578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578"/>
    <x v="1"/>
    <n v="1613"/>
    <x v="579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579"/>
    <x v="1"/>
    <n v="136"/>
    <x v="580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580"/>
    <x v="1"/>
    <n v="130"/>
    <x v="581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581"/>
    <x v="0"/>
    <n v="156"/>
    <x v="58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582"/>
    <x v="0"/>
    <n v="1368"/>
    <x v="583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583"/>
    <x v="0"/>
    <n v="102"/>
    <x v="584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584"/>
    <x v="0"/>
    <n v="86"/>
    <x v="585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585"/>
    <x v="1"/>
    <n v="102"/>
    <x v="586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586"/>
    <x v="0"/>
    <n v="253"/>
    <x v="587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587"/>
    <x v="1"/>
    <n v="4006"/>
    <x v="588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588"/>
    <x v="0"/>
    <n v="157"/>
    <x v="589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589"/>
    <x v="1"/>
    <n v="1629"/>
    <x v="590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590"/>
    <x v="0"/>
    <n v="183"/>
    <x v="591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591"/>
    <x v="1"/>
    <n v="2188"/>
    <x v="592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592"/>
    <x v="1"/>
    <n v="2409"/>
    <x v="59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593"/>
    <x v="0"/>
    <n v="82"/>
    <x v="59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298"/>
    <x v="0"/>
    <n v="1"/>
    <x v="298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594"/>
    <x v="1"/>
    <n v="194"/>
    <x v="595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595"/>
    <x v="1"/>
    <n v="1140"/>
    <x v="59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596"/>
    <x v="1"/>
    <n v="102"/>
    <x v="5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597"/>
    <x v="1"/>
    <n v="2857"/>
    <x v="598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598"/>
    <x v="1"/>
    <n v="107"/>
    <x v="599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599"/>
    <x v="1"/>
    <n v="160"/>
    <x v="60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600"/>
    <x v="1"/>
    <n v="2230"/>
    <x v="601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601"/>
    <x v="1"/>
    <n v="316"/>
    <x v="602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602"/>
    <x v="1"/>
    <n v="117"/>
    <x v="603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603"/>
    <x v="1"/>
    <n v="6406"/>
    <x v="60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604"/>
    <x v="3"/>
    <n v="15"/>
    <x v="60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605"/>
    <x v="1"/>
    <n v="192"/>
    <x v="606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606"/>
    <x v="1"/>
    <n v="26"/>
    <x v="607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607"/>
    <x v="1"/>
    <n v="723"/>
    <x v="60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608"/>
    <x v="1"/>
    <n v="170"/>
    <x v="609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609"/>
    <x v="1"/>
    <n v="238"/>
    <x v="610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610"/>
    <x v="1"/>
    <n v="55"/>
    <x v="611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611"/>
    <x v="0"/>
    <n v="1198"/>
    <x v="61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612"/>
    <x v="0"/>
    <n v="648"/>
    <x v="613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613"/>
    <x v="1"/>
    <n v="128"/>
    <x v="61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614"/>
    <x v="1"/>
    <n v="2144"/>
    <x v="61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615"/>
    <x v="0"/>
    <n v="64"/>
    <x v="616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616"/>
    <x v="1"/>
    <n v="2693"/>
    <x v="617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617"/>
    <x v="1"/>
    <n v="432"/>
    <x v="61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618"/>
    <x v="0"/>
    <n v="62"/>
    <x v="619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619"/>
    <x v="1"/>
    <n v="189"/>
    <x v="620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620"/>
    <x v="1"/>
    <n v="154"/>
    <x v="621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621"/>
    <x v="1"/>
    <n v="96"/>
    <x v="622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622"/>
    <x v="0"/>
    <n v="750"/>
    <x v="623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623"/>
    <x v="3"/>
    <n v="87"/>
    <x v="624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624"/>
    <x v="1"/>
    <n v="3063"/>
    <x v="625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625"/>
    <x v="2"/>
    <n v="278"/>
    <x v="62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626"/>
    <x v="0"/>
    <n v="105"/>
    <x v="627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627"/>
    <x v="3"/>
    <n v="1658"/>
    <x v="62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628"/>
    <x v="1"/>
    <n v="2266"/>
    <x v="629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629"/>
    <x v="0"/>
    <n v="2604"/>
    <x v="630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630"/>
    <x v="0"/>
    <n v="65"/>
    <x v="631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631"/>
    <x v="0"/>
    <n v="94"/>
    <x v="632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632"/>
    <x v="2"/>
    <n v="45"/>
    <x v="633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633"/>
    <x v="0"/>
    <n v="257"/>
    <x v="634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634"/>
    <x v="1"/>
    <n v="194"/>
    <x v="63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635"/>
    <x v="1"/>
    <n v="129"/>
    <x v="636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636"/>
    <x v="1"/>
    <n v="375"/>
    <x v="637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637"/>
    <x v="0"/>
    <n v="2928"/>
    <x v="63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638"/>
    <x v="0"/>
    <n v="4697"/>
    <x v="639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639"/>
    <x v="0"/>
    <n v="2915"/>
    <x v="64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640"/>
    <x v="0"/>
    <n v="18"/>
    <x v="641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641"/>
    <x v="3"/>
    <n v="723"/>
    <x v="642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642"/>
    <x v="0"/>
    <n v="602"/>
    <x v="643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50"/>
    <x v="0"/>
    <n v="1"/>
    <x v="50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643"/>
    <x v="0"/>
    <n v="3868"/>
    <x v="644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644"/>
    <x v="1"/>
    <n v="409"/>
    <x v="645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645"/>
    <x v="1"/>
    <n v="234"/>
    <x v="646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646"/>
    <x v="1"/>
    <n v="3016"/>
    <x v="647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647"/>
    <x v="1"/>
    <n v="264"/>
    <x v="648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648"/>
    <x v="0"/>
    <n v="504"/>
    <x v="649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649"/>
    <x v="0"/>
    <n v="14"/>
    <x v="650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650"/>
    <x v="3"/>
    <n v="390"/>
    <x v="651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651"/>
    <x v="0"/>
    <n v="750"/>
    <x v="652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652"/>
    <x v="0"/>
    <n v="77"/>
    <x v="653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653"/>
    <x v="0"/>
    <n v="752"/>
    <x v="65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654"/>
    <x v="0"/>
    <n v="131"/>
    <x v="655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655"/>
    <x v="0"/>
    <n v="87"/>
    <x v="656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656"/>
    <x v="0"/>
    <n v="1063"/>
    <x v="657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657"/>
    <x v="1"/>
    <n v="272"/>
    <x v="6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658"/>
    <x v="3"/>
    <n v="25"/>
    <x v="659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659"/>
    <x v="1"/>
    <n v="419"/>
    <x v="660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660"/>
    <x v="0"/>
    <n v="76"/>
    <x v="661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661"/>
    <x v="1"/>
    <n v="1621"/>
    <x v="662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662"/>
    <x v="1"/>
    <n v="1101"/>
    <x v="66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663"/>
    <x v="1"/>
    <n v="1073"/>
    <x v="664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664"/>
    <x v="0"/>
    <n v="4428"/>
    <x v="66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665"/>
    <x v="0"/>
    <n v="58"/>
    <x v="66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666"/>
    <x v="3"/>
    <n v="1218"/>
    <x v="66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667"/>
    <x v="1"/>
    <n v="331"/>
    <x v="668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668"/>
    <x v="1"/>
    <n v="1170"/>
    <x v="669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669"/>
    <x v="0"/>
    <n v="111"/>
    <x v="670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670"/>
    <x v="3"/>
    <n v="215"/>
    <x v="671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671"/>
    <x v="1"/>
    <n v="363"/>
    <x v="672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672"/>
    <x v="0"/>
    <n v="2955"/>
    <x v="673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673"/>
    <x v="0"/>
    <n v="1657"/>
    <x v="67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674"/>
    <x v="1"/>
    <n v="103"/>
    <x v="675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675"/>
    <x v="1"/>
    <n v="147"/>
    <x v="676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676"/>
    <x v="1"/>
    <n v="110"/>
    <x v="677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677"/>
    <x v="0"/>
    <n v="926"/>
    <x v="678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678"/>
    <x v="1"/>
    <n v="134"/>
    <x v="679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679"/>
    <x v="1"/>
    <n v="269"/>
    <x v="680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680"/>
    <x v="1"/>
    <n v="175"/>
    <x v="681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681"/>
    <x v="1"/>
    <n v="69"/>
    <x v="682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682"/>
    <x v="1"/>
    <n v="190"/>
    <x v="683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683"/>
    <x v="1"/>
    <n v="237"/>
    <x v="68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684"/>
    <x v="0"/>
    <n v="77"/>
    <x v="685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685"/>
    <x v="0"/>
    <n v="1748"/>
    <x v="686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686"/>
    <x v="0"/>
    <n v="79"/>
    <x v="687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687"/>
    <x v="1"/>
    <n v="196"/>
    <x v="688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688"/>
    <x v="0"/>
    <n v="889"/>
    <x v="6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689"/>
    <x v="1"/>
    <n v="7295"/>
    <x v="690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690"/>
    <x v="1"/>
    <n v="2893"/>
    <x v="691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691"/>
    <x v="0"/>
    <n v="56"/>
    <x v="69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248"/>
    <x v="0"/>
    <n v="1"/>
    <x v="248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692"/>
    <x v="1"/>
    <n v="820"/>
    <x v="693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693"/>
    <x v="0"/>
    <n v="83"/>
    <x v="694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694"/>
    <x v="1"/>
    <n v="2038"/>
    <x v="695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695"/>
    <x v="1"/>
    <n v="116"/>
    <x v="69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696"/>
    <x v="0"/>
    <n v="2025"/>
    <x v="697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697"/>
    <x v="1"/>
    <n v="1345"/>
    <x v="698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698"/>
    <x v="1"/>
    <n v="168"/>
    <x v="699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699"/>
    <x v="1"/>
    <n v="137"/>
    <x v="700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700"/>
    <x v="1"/>
    <n v="186"/>
    <x v="70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701"/>
    <x v="1"/>
    <n v="125"/>
    <x v="702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702"/>
    <x v="0"/>
    <n v="14"/>
    <x v="703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703"/>
    <x v="1"/>
    <n v="202"/>
    <x v="704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704"/>
    <x v="1"/>
    <n v="103"/>
    <x v="705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705"/>
    <x v="1"/>
    <n v="1785"/>
    <x v="706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706"/>
    <x v="0"/>
    <n v="656"/>
    <x v="707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707"/>
    <x v="1"/>
    <n v="157"/>
    <x v="708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708"/>
    <x v="1"/>
    <n v="555"/>
    <x v="70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709"/>
    <x v="1"/>
    <n v="297"/>
    <x v="710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710"/>
    <x v="1"/>
    <n v="123"/>
    <x v="711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711"/>
    <x v="3"/>
    <n v="38"/>
    <x v="71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712"/>
    <x v="3"/>
    <n v="60"/>
    <x v="713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713"/>
    <x v="1"/>
    <n v="3036"/>
    <x v="714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714"/>
    <x v="1"/>
    <n v="144"/>
    <x v="715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715"/>
    <x v="1"/>
    <n v="121"/>
    <x v="716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716"/>
    <x v="0"/>
    <n v="1596"/>
    <x v="717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717"/>
    <x v="3"/>
    <n v="524"/>
    <x v="718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718"/>
    <x v="1"/>
    <n v="181"/>
    <x v="719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719"/>
    <x v="0"/>
    <n v="10"/>
    <x v="72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720"/>
    <x v="1"/>
    <n v="122"/>
    <x v="721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721"/>
    <x v="1"/>
    <n v="1071"/>
    <x v="722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722"/>
    <x v="3"/>
    <n v="219"/>
    <x v="723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723"/>
    <x v="0"/>
    <n v="1121"/>
    <x v="724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724"/>
    <x v="1"/>
    <n v="980"/>
    <x v="7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725"/>
    <x v="1"/>
    <n v="536"/>
    <x v="72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726"/>
    <x v="1"/>
    <n v="1991"/>
    <x v="727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727"/>
    <x v="3"/>
    <n v="29"/>
    <x v="728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728"/>
    <x v="1"/>
    <n v="180"/>
    <x v="729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729"/>
    <x v="0"/>
    <n v="15"/>
    <x v="730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730"/>
    <x v="0"/>
    <n v="191"/>
    <x v="73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731"/>
    <x v="0"/>
    <n v="16"/>
    <x v="732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732"/>
    <x v="1"/>
    <n v="130"/>
    <x v="733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733"/>
    <x v="1"/>
    <n v="122"/>
    <x v="734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734"/>
    <x v="0"/>
    <n v="17"/>
    <x v="73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735"/>
    <x v="1"/>
    <n v="140"/>
    <x v="736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736"/>
    <x v="0"/>
    <n v="34"/>
    <x v="737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737"/>
    <x v="1"/>
    <n v="3388"/>
    <x v="112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738"/>
    <x v="1"/>
    <n v="280"/>
    <x v="738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739"/>
    <x v="3"/>
    <n v="614"/>
    <x v="739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740"/>
    <x v="1"/>
    <n v="366"/>
    <x v="740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100"/>
    <x v="0"/>
    <n v="1"/>
    <x v="100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741"/>
    <x v="1"/>
    <n v="270"/>
    <x v="741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742"/>
    <x v="3"/>
    <n v="114"/>
    <x v="742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743"/>
    <x v="1"/>
    <n v="137"/>
    <x v="743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744"/>
    <x v="1"/>
    <n v="3205"/>
    <x v="744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745"/>
    <x v="1"/>
    <n v="288"/>
    <x v="745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746"/>
    <x v="1"/>
    <n v="148"/>
    <x v="746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747"/>
    <x v="1"/>
    <n v="114"/>
    <x v="747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748"/>
    <x v="1"/>
    <n v="1518"/>
    <x v="74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749"/>
    <x v="0"/>
    <n v="1274"/>
    <x v="749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750"/>
    <x v="0"/>
    <n v="210"/>
    <x v="75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751"/>
    <x v="1"/>
    <n v="166"/>
    <x v="751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752"/>
    <x v="1"/>
    <n v="100"/>
    <x v="752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753"/>
    <x v="1"/>
    <n v="235"/>
    <x v="753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754"/>
    <x v="1"/>
    <n v="148"/>
    <x v="754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755"/>
    <x v="1"/>
    <n v="198"/>
    <x v="755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756"/>
    <x v="0"/>
    <n v="248"/>
    <x v="756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757"/>
    <x v="0"/>
    <n v="513"/>
    <x v="75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758"/>
    <x v="1"/>
    <n v="150"/>
    <x v="758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759"/>
    <x v="0"/>
    <n v="3410"/>
    <x v="759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760"/>
    <x v="1"/>
    <n v="216"/>
    <x v="760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761"/>
    <x v="3"/>
    <n v="26"/>
    <x v="761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762"/>
    <x v="1"/>
    <n v="5139"/>
    <x v="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763"/>
    <x v="1"/>
    <n v="2353"/>
    <x v="76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764"/>
    <x v="1"/>
    <n v="78"/>
    <x v="764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765"/>
    <x v="0"/>
    <n v="10"/>
    <x v="765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766"/>
    <x v="0"/>
    <n v="2201"/>
    <x v="766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767"/>
    <x v="0"/>
    <n v="676"/>
    <x v="76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768"/>
    <x v="1"/>
    <n v="174"/>
    <x v="768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769"/>
    <x v="0"/>
    <n v="831"/>
    <x v="769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770"/>
    <x v="1"/>
    <n v="164"/>
    <x v="770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771"/>
    <x v="3"/>
    <n v="56"/>
    <x v="771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772"/>
    <x v="1"/>
    <n v="161"/>
    <x v="77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773"/>
    <x v="1"/>
    <n v="138"/>
    <x v="7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774"/>
    <x v="1"/>
    <n v="3308"/>
    <x v="774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775"/>
    <x v="1"/>
    <n v="127"/>
    <x v="775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776"/>
    <x v="1"/>
    <n v="207"/>
    <x v="776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777"/>
    <x v="0"/>
    <n v="859"/>
    <x v="777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778"/>
    <x v="2"/>
    <n v="31"/>
    <x v="778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779"/>
    <x v="0"/>
    <n v="45"/>
    <x v="77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780"/>
    <x v="3"/>
    <n v="1113"/>
    <x v="780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781"/>
    <x v="0"/>
    <n v="6"/>
    <x v="703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782"/>
    <x v="0"/>
    <n v="7"/>
    <x v="781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783"/>
    <x v="1"/>
    <n v="181"/>
    <x v="782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784"/>
    <x v="1"/>
    <n v="110"/>
    <x v="783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785"/>
    <x v="0"/>
    <n v="31"/>
    <x v="784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786"/>
    <x v="0"/>
    <n v="78"/>
    <x v="785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787"/>
    <x v="1"/>
    <n v="185"/>
    <x v="786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788"/>
    <x v="1"/>
    <n v="121"/>
    <x v="787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789"/>
    <x v="0"/>
    <n v="1225"/>
    <x v="788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100"/>
    <x v="0"/>
    <n v="1"/>
    <x v="100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790"/>
    <x v="1"/>
    <n v="106"/>
    <x v="789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791"/>
    <x v="1"/>
    <n v="142"/>
    <x v="790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792"/>
    <x v="1"/>
    <n v="233"/>
    <x v="79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793"/>
    <x v="1"/>
    <n v="218"/>
    <x v="792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794"/>
    <x v="0"/>
    <n v="67"/>
    <x v="79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795"/>
    <x v="1"/>
    <n v="76"/>
    <x v="794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796"/>
    <x v="1"/>
    <n v="43"/>
    <x v="795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797"/>
    <x v="0"/>
    <n v="19"/>
    <x v="796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798"/>
    <x v="0"/>
    <n v="2108"/>
    <x v="797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799"/>
    <x v="1"/>
    <n v="221"/>
    <x v="798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800"/>
    <x v="0"/>
    <n v="679"/>
    <x v="79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801"/>
    <x v="1"/>
    <n v="2805"/>
    <x v="800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802"/>
    <x v="1"/>
    <n v="68"/>
    <x v="801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803"/>
    <x v="0"/>
    <n v="36"/>
    <x v="802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804"/>
    <x v="1"/>
    <n v="183"/>
    <x v="80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805"/>
    <x v="1"/>
    <n v="133"/>
    <x v="804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806"/>
    <x v="1"/>
    <n v="2489"/>
    <x v="8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807"/>
    <x v="1"/>
    <n v="69"/>
    <x v="806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808"/>
    <x v="0"/>
    <n v="47"/>
    <x v="80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809"/>
    <x v="1"/>
    <n v="279"/>
    <x v="808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810"/>
    <x v="1"/>
    <n v="210"/>
    <x v="80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811"/>
    <x v="1"/>
    <n v="2100"/>
    <x v="81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812"/>
    <x v="1"/>
    <n v="252"/>
    <x v="81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813"/>
    <x v="1"/>
    <n v="1280"/>
    <x v="812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814"/>
    <x v="1"/>
    <n v="157"/>
    <x v="813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815"/>
    <x v="1"/>
    <n v="194"/>
    <x v="81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816"/>
    <x v="1"/>
    <n v="82"/>
    <x v="81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817"/>
    <x v="0"/>
    <n v="70"/>
    <x v="816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818"/>
    <x v="0"/>
    <n v="154"/>
    <x v="817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819"/>
    <x v="0"/>
    <n v="22"/>
    <x v="818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820"/>
    <x v="1"/>
    <n v="4233"/>
    <x v="819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821"/>
    <x v="1"/>
    <n v="1297"/>
    <x v="820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822"/>
    <x v="1"/>
    <n v="165"/>
    <x v="821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823"/>
    <x v="1"/>
    <n v="119"/>
    <x v="822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824"/>
    <x v="0"/>
    <n v="1758"/>
    <x v="823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825"/>
    <x v="0"/>
    <n v="94"/>
    <x v="82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826"/>
    <x v="1"/>
    <n v="1797"/>
    <x v="825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827"/>
    <x v="1"/>
    <n v="261"/>
    <x v="82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828"/>
    <x v="1"/>
    <n v="157"/>
    <x v="8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829"/>
    <x v="1"/>
    <n v="3533"/>
    <x v="82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830"/>
    <x v="1"/>
    <n v="155"/>
    <x v="829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831"/>
    <x v="1"/>
    <n v="132"/>
    <x v="830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832"/>
    <x v="0"/>
    <n v="33"/>
    <x v="83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833"/>
    <x v="3"/>
    <n v="94"/>
    <x v="832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834"/>
    <x v="1"/>
    <n v="1354"/>
    <x v="833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835"/>
    <x v="1"/>
    <n v="48"/>
    <x v="83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836"/>
    <x v="1"/>
    <n v="110"/>
    <x v="835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837"/>
    <x v="1"/>
    <n v="172"/>
    <x v="836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838"/>
    <x v="1"/>
    <n v="307"/>
    <x v="83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100"/>
    <x v="0"/>
    <n v="1"/>
    <x v="100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839"/>
    <x v="1"/>
    <n v="160"/>
    <x v="838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840"/>
    <x v="0"/>
    <n v="31"/>
    <x v="839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841"/>
    <x v="1"/>
    <n v="1467"/>
    <x v="840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842"/>
    <x v="1"/>
    <n v="2662"/>
    <x v="841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843"/>
    <x v="1"/>
    <n v="452"/>
    <x v="84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844"/>
    <x v="1"/>
    <n v="158"/>
    <x v="843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845"/>
    <x v="1"/>
    <n v="225"/>
    <x v="844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846"/>
    <x v="0"/>
    <n v="35"/>
    <x v="84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847"/>
    <x v="0"/>
    <n v="63"/>
    <x v="846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848"/>
    <x v="1"/>
    <n v="65"/>
    <x v="84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849"/>
    <x v="1"/>
    <n v="163"/>
    <x v="848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850"/>
    <x v="1"/>
    <n v="85"/>
    <x v="84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851"/>
    <x v="1"/>
    <n v="217"/>
    <x v="850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852"/>
    <x v="1"/>
    <n v="150"/>
    <x v="851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853"/>
    <x v="1"/>
    <n v="3272"/>
    <x v="85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854"/>
    <x v="3"/>
    <n v="898"/>
    <x v="8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855"/>
    <x v="1"/>
    <n v="300"/>
    <x v="854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856"/>
    <x v="1"/>
    <n v="126"/>
    <x v="855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857"/>
    <x v="0"/>
    <n v="526"/>
    <x v="85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858"/>
    <x v="0"/>
    <n v="121"/>
    <x v="857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859"/>
    <x v="1"/>
    <n v="2320"/>
    <x v="858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860"/>
    <x v="1"/>
    <n v="81"/>
    <x v="859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861"/>
    <x v="1"/>
    <n v="1887"/>
    <x v="860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862"/>
    <x v="1"/>
    <n v="4358"/>
    <x v="861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863"/>
    <x v="0"/>
    <n v="67"/>
    <x v="862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864"/>
    <x v="0"/>
    <n v="57"/>
    <x v="863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865"/>
    <x v="0"/>
    <n v="1229"/>
    <x v="864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866"/>
    <x v="0"/>
    <n v="12"/>
    <x v="865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867"/>
    <x v="1"/>
    <n v="53"/>
    <x v="86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868"/>
    <x v="1"/>
    <n v="2414"/>
    <x v="867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869"/>
    <x v="0"/>
    <n v="452"/>
    <x v="868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870"/>
    <x v="1"/>
    <n v="80"/>
    <x v="869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871"/>
    <x v="1"/>
    <n v="193"/>
    <x v="870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872"/>
    <x v="0"/>
    <n v="1886"/>
    <x v="871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873"/>
    <x v="1"/>
    <n v="52"/>
    <x v="87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874"/>
    <x v="0"/>
    <n v="1825"/>
    <x v="873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875"/>
    <x v="0"/>
    <n v="31"/>
    <x v="87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876"/>
    <x v="1"/>
    <n v="290"/>
    <x v="875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877"/>
    <x v="1"/>
    <n v="122"/>
    <x v="876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878"/>
    <x v="1"/>
    <n v="1470"/>
    <x v="877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879"/>
    <x v="1"/>
    <n v="165"/>
    <x v="878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880"/>
    <x v="1"/>
    <n v="182"/>
    <x v="879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881"/>
    <x v="1"/>
    <n v="199"/>
    <x v="880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882"/>
    <x v="1"/>
    <n v="56"/>
    <x v="881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883"/>
    <x v="0"/>
    <n v="107"/>
    <x v="882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884"/>
    <x v="1"/>
    <n v="1460"/>
    <x v="88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885"/>
    <x v="0"/>
    <n v="27"/>
    <x v="884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886"/>
    <x v="0"/>
    <n v="1221"/>
    <x v="88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887"/>
    <x v="1"/>
    <n v="123"/>
    <x v="88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50"/>
    <x v="0"/>
    <n v="1"/>
    <x v="50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888"/>
    <x v="1"/>
    <n v="159"/>
    <x v="887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889"/>
    <x v="1"/>
    <n v="110"/>
    <x v="888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890"/>
    <x v="2"/>
    <n v="14"/>
    <x v="889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891"/>
    <x v="0"/>
    <n v="16"/>
    <x v="890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892"/>
    <x v="1"/>
    <n v="236"/>
    <x v="891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893"/>
    <x v="1"/>
    <n v="191"/>
    <x v="892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894"/>
    <x v="0"/>
    <n v="41"/>
    <x v="893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895"/>
    <x v="1"/>
    <n v="3934"/>
    <x v="89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896"/>
    <x v="1"/>
    <n v="80"/>
    <x v="89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897"/>
    <x v="3"/>
    <n v="296"/>
    <x v="8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898"/>
    <x v="1"/>
    <n v="462"/>
    <x v="897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899"/>
    <x v="1"/>
    <n v="179"/>
    <x v="898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900"/>
    <x v="0"/>
    <n v="523"/>
    <x v="899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901"/>
    <x v="0"/>
    <n v="141"/>
    <x v="900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902"/>
    <x v="1"/>
    <n v="1866"/>
    <x v="901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903"/>
    <x v="0"/>
    <n v="52"/>
    <x v="90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904"/>
    <x v="2"/>
    <n v="27"/>
    <x v="903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905"/>
    <x v="1"/>
    <n v="156"/>
    <x v="904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906"/>
    <x v="0"/>
    <n v="225"/>
    <x v="90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907"/>
    <x v="1"/>
    <n v="255"/>
    <x v="90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908"/>
    <x v="0"/>
    <n v="38"/>
    <x v="907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909"/>
    <x v="1"/>
    <n v="2261"/>
    <x v="908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910"/>
    <x v="1"/>
    <n v="40"/>
    <x v="909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911"/>
    <x v="1"/>
    <n v="2289"/>
    <x v="910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912"/>
    <x v="1"/>
    <n v="65"/>
    <x v="91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913"/>
    <x v="0"/>
    <n v="15"/>
    <x v="912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914"/>
    <x v="0"/>
    <n v="37"/>
    <x v="913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915"/>
    <x v="1"/>
    <n v="3777"/>
    <x v="914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916"/>
    <x v="1"/>
    <n v="184"/>
    <x v="915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917"/>
    <x v="1"/>
    <n v="85"/>
    <x v="916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918"/>
    <x v="0"/>
    <n v="112"/>
    <x v="917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919"/>
    <x v="1"/>
    <n v="144"/>
    <x v="918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920"/>
    <x v="1"/>
    <n v="1902"/>
    <x v="919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921"/>
    <x v="1"/>
    <n v="105"/>
    <x v="920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922"/>
    <x v="1"/>
    <n v="132"/>
    <x v="921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923"/>
    <x v="0"/>
    <n v="21"/>
    <x v="92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924"/>
    <x v="3"/>
    <n v="976"/>
    <x v="923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925"/>
    <x v="1"/>
    <n v="96"/>
    <x v="92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926"/>
    <x v="0"/>
    <n v="67"/>
    <x v="92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927"/>
    <x v="2"/>
    <n v="66"/>
    <x v="92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928"/>
    <x v="0"/>
    <n v="78"/>
    <x v="927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929"/>
    <x v="0"/>
    <n v="67"/>
    <x v="928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930"/>
    <x v="1"/>
    <n v="114"/>
    <x v="92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931"/>
    <x v="0"/>
    <n v="263"/>
    <x v="930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932"/>
    <x v="0"/>
    <n v="1691"/>
    <x v="93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933"/>
    <x v="0"/>
    <n v="181"/>
    <x v="932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934"/>
    <x v="0"/>
    <n v="13"/>
    <x v="93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935"/>
    <x v="3"/>
    <n v="160"/>
    <x v="934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936"/>
    <x v="1"/>
    <n v="203"/>
    <x v="935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298"/>
    <x v="0"/>
    <n v="1"/>
    <x v="298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937"/>
    <x v="1"/>
    <n v="1559"/>
    <x v="936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938"/>
    <x v="3"/>
    <n v="2266"/>
    <x v="937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939"/>
    <x v="0"/>
    <n v="21"/>
    <x v="938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940"/>
    <x v="1"/>
    <n v="1548"/>
    <x v="939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941"/>
    <x v="1"/>
    <n v="80"/>
    <x v="94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942"/>
    <x v="0"/>
    <n v="830"/>
    <x v="94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943"/>
    <x v="1"/>
    <n v="131"/>
    <x v="94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944"/>
    <x v="1"/>
    <n v="112"/>
    <x v="943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945"/>
    <x v="0"/>
    <n v="130"/>
    <x v="944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946"/>
    <x v="0"/>
    <n v="55"/>
    <x v="94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947"/>
    <x v="1"/>
    <n v="155"/>
    <x v="946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948"/>
    <x v="1"/>
    <n v="266"/>
    <x v="947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949"/>
    <x v="0"/>
    <n v="114"/>
    <x v="948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950"/>
    <x v="1"/>
    <n v="155"/>
    <x v="949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951"/>
    <x v="1"/>
    <n v="207"/>
    <x v="950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952"/>
    <x v="1"/>
    <n v="245"/>
    <x v="951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953"/>
    <x v="1"/>
    <n v="1573"/>
    <x v="952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954"/>
    <x v="1"/>
    <n v="114"/>
    <x v="953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955"/>
    <x v="1"/>
    <n v="93"/>
    <x v="95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956"/>
    <x v="0"/>
    <n v="594"/>
    <x v="955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957"/>
    <x v="0"/>
    <n v="24"/>
    <x v="956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958"/>
    <x v="1"/>
    <n v="1681"/>
    <x v="957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959"/>
    <x v="0"/>
    <n v="252"/>
    <x v="958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960"/>
    <x v="1"/>
    <n v="32"/>
    <x v="959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961"/>
    <x v="1"/>
    <n v="135"/>
    <x v="960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962"/>
    <x v="1"/>
    <n v="140"/>
    <x v="961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963"/>
    <x v="0"/>
    <n v="67"/>
    <x v="962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964"/>
    <x v="1"/>
    <n v="92"/>
    <x v="963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965"/>
    <x v="1"/>
    <n v="1015"/>
    <x v="964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966"/>
    <x v="0"/>
    <n v="742"/>
    <x v="965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967"/>
    <x v="1"/>
    <n v="323"/>
    <x v="96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968"/>
    <x v="0"/>
    <n v="75"/>
    <x v="967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969"/>
    <x v="1"/>
    <n v="2326"/>
    <x v="968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970"/>
    <x v="1"/>
    <n v="381"/>
    <x v="969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971"/>
    <x v="0"/>
    <n v="4405"/>
    <x v="970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972"/>
    <x v="0"/>
    <n v="92"/>
    <x v="971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973"/>
    <x v="1"/>
    <n v="480"/>
    <x v="972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974"/>
    <x v="0"/>
    <n v="64"/>
    <x v="973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975"/>
    <x v="1"/>
    <n v="226"/>
    <x v="974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976"/>
    <x v="0"/>
    <n v="64"/>
    <x v="9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977"/>
    <x v="1"/>
    <n v="241"/>
    <x v="976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978"/>
    <x v="1"/>
    <n v="132"/>
    <x v="97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979"/>
    <x v="3"/>
    <n v="75"/>
    <x v="978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980"/>
    <x v="0"/>
    <n v="842"/>
    <x v="979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981"/>
    <x v="1"/>
    <n v="2043"/>
    <x v="980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982"/>
    <x v="0"/>
    <n v="112"/>
    <x v="981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983"/>
    <x v="3"/>
    <n v="139"/>
    <x v="982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984"/>
    <x v="0"/>
    <n v="374"/>
    <x v="98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985"/>
    <x v="3"/>
    <n v="1122"/>
    <x v="984"/>
    <x v="1"/>
    <s v="USD"/>
    <n v="1467176400"/>
    <n v="1467781200"/>
    <b v="0"/>
    <b v="0"/>
    <s v="food/food trucks"/>
    <x v="0"/>
    <x v="0"/>
  </r>
  <r>
    <m/>
    <m/>
    <m/>
    <m/>
    <m/>
    <x v="986"/>
    <x v="4"/>
    <m/>
    <x v="985"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77F8B-D0F0-439C-8F08-08E43EC4B40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>
      <items count="988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x="986"/>
        <item t="default"/>
      </items>
    </pivotField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>
      <items count="987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x="985"/>
        <item t="default"/>
      </items>
    </pivotField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3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6"/>
          </reference>
        </references>
      </pivotArea>
    </chartFormat>
    <chartFormat chart="23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7"/>
          </reference>
        </references>
      </pivotArea>
    </chartFormat>
    <chartFormat chart="23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5"/>
          </reference>
        </references>
      </pivotArea>
    </chartFormat>
    <chartFormat chart="23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0"/>
          </reference>
        </references>
      </pivotArea>
    </chartFormat>
    <chartFormat chart="23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1"/>
          </reference>
        </references>
      </pivotArea>
    </chartFormat>
    <chartFormat chart="23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2"/>
          </reference>
        </references>
      </pivotArea>
    </chartFormat>
    <chartFormat chart="23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3"/>
          </reference>
        </references>
      </pivotArea>
    </chartFormat>
    <chartFormat chart="23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4"/>
          </reference>
        </references>
      </pivotArea>
    </chartFormat>
    <chartFormat chart="23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8"/>
          </reference>
        </references>
      </pivotArea>
    </chartFormat>
    <chartFormat chart="23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0"/>
          </reference>
        </references>
      </pivotArea>
    </chartFormat>
    <chartFormat chart="23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1"/>
          </reference>
        </references>
      </pivotArea>
    </chartFormat>
    <chartFormat chart="23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2"/>
          </reference>
        </references>
      </pivotArea>
    </chartFormat>
    <chartFormat chart="23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3"/>
          </reference>
        </references>
      </pivotArea>
    </chartFormat>
    <chartFormat chart="23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4"/>
          </reference>
        </references>
      </pivotArea>
    </chartFormat>
    <chartFormat chart="23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5"/>
          </reference>
        </references>
      </pivotArea>
    </chartFormat>
    <chartFormat chart="23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6"/>
          </reference>
        </references>
      </pivotArea>
    </chartFormat>
    <chartFormat chart="23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7"/>
          </reference>
        </references>
      </pivotArea>
    </chartFormat>
    <chartFormat chart="23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8"/>
          </reference>
        </references>
      </pivotArea>
    </chartFormat>
    <chartFormat chart="23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0"/>
          </reference>
        </references>
      </pivotArea>
    </chartFormat>
    <chartFormat chart="23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1"/>
          </reference>
        </references>
      </pivotArea>
    </chartFormat>
    <chartFormat chart="23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2"/>
          </reference>
        </references>
      </pivotArea>
    </chartFormat>
    <chartFormat chart="23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3"/>
          </reference>
        </references>
      </pivotArea>
    </chartFormat>
    <chartFormat chart="23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4"/>
          </reference>
        </references>
      </pivotArea>
    </chartFormat>
    <chartFormat chart="23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5"/>
          </reference>
        </references>
      </pivotArea>
    </chartFormat>
    <chartFormat chart="23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6"/>
          </reference>
        </references>
      </pivotArea>
    </chartFormat>
    <chartFormat chart="23" format="2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7"/>
          </reference>
        </references>
      </pivotArea>
    </chartFormat>
    <chartFormat chart="23" format="3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8"/>
          </reference>
        </references>
      </pivotArea>
    </chartFormat>
    <chartFormat chart="23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0"/>
          </reference>
        </references>
      </pivotArea>
    </chartFormat>
    <chartFormat chart="23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1"/>
          </reference>
        </references>
      </pivotArea>
    </chartFormat>
    <chartFormat chart="23" format="3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2"/>
          </reference>
        </references>
      </pivotArea>
    </chartFormat>
    <chartFormat chart="23" format="3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3"/>
          </reference>
        </references>
      </pivotArea>
    </chartFormat>
    <chartFormat chart="23" format="3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4"/>
          </reference>
        </references>
      </pivotArea>
    </chartFormat>
    <chartFormat chart="23" format="3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5"/>
          </reference>
        </references>
      </pivotArea>
    </chartFormat>
    <chartFormat chart="23" format="3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6"/>
          </reference>
        </references>
      </pivotArea>
    </chartFormat>
    <chartFormat chart="23" format="3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7"/>
          </reference>
        </references>
      </pivotArea>
    </chartFormat>
    <chartFormat chart="23" format="39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0B539-FAF6-4AE6-ACC5-7C0F4D6711C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>
      <items count="988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x="986"/>
        <item t="default"/>
      </items>
    </pivotField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>
      <items count="987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x="985"/>
        <item t="default"/>
      </items>
    </pivotField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67E77-54CC-4CE8-990F-87250FF9EEA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5"/>
  <sheetViews>
    <sheetView topLeftCell="J1" workbookViewId="0">
      <selection activeCell="I1" sqref="I1:I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6" customWidth="1"/>
    <col min="6" max="6" width="15.125" style="7" customWidth="1"/>
    <col min="8" max="8" width="13" bestFit="1" customWidth="1"/>
    <col min="9" max="9" width="19.25" customWidth="1"/>
    <col min="12" max="12" width="14.125" customWidth="1"/>
    <col min="13" max="13" width="15.5" customWidth="1"/>
    <col min="14" max="15" width="21.625" style="9" customWidth="1"/>
    <col min="18" max="18" width="28" bestFit="1" customWidth="1"/>
    <col min="19" max="19" width="22.75" customWidth="1"/>
    <col min="20" max="20" width="23.375" customWidth="1"/>
    <col min="22" max="22" width="24.625" customWidth="1"/>
  </cols>
  <sheetData>
    <row r="1" spans="1:23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22" t="s">
        <v>2122</v>
      </c>
      <c r="G1" s="1" t="s">
        <v>4</v>
      </c>
      <c r="H1" s="1" t="s">
        <v>5</v>
      </c>
      <c r="I1" s="3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3" t="s">
        <v>2070</v>
      </c>
      <c r="O1" s="3" t="s">
        <v>2071</v>
      </c>
      <c r="P1" s="1" t="s">
        <v>10</v>
      </c>
      <c r="Q1" s="1" t="s">
        <v>11</v>
      </c>
      <c r="R1" s="1" t="s">
        <v>2028</v>
      </c>
      <c r="S1" s="3" t="s">
        <v>2030</v>
      </c>
      <c r="T1" s="3" t="s">
        <v>2031</v>
      </c>
      <c r="V1" s="3"/>
    </row>
    <row r="2" spans="1:23" x14ac:dyDescent="0.25">
      <c r="A2">
        <v>0</v>
      </c>
      <c r="B2" t="s">
        <v>12</v>
      </c>
      <c r="C2" s="6" t="s">
        <v>13</v>
      </c>
      <c r="D2">
        <v>100</v>
      </c>
      <c r="E2">
        <v>0</v>
      </c>
      <c r="F2" s="7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FIND("/",R2,1)-1)</f>
        <v>food</v>
      </c>
      <c r="T2" t="str">
        <f>RIGHT(R2, LEN(R2)-FIND("/",R2,1))</f>
        <v>food trucks</v>
      </c>
      <c r="U2" s="9"/>
    </row>
    <row r="3" spans="1:23" x14ac:dyDescent="0.25">
      <c r="A3">
        <v>1</v>
      </c>
      <c r="B3" t="s">
        <v>18</v>
      </c>
      <c r="C3" s="6" t="s">
        <v>19</v>
      </c>
      <c r="D3">
        <v>1400</v>
      </c>
      <c r="E3">
        <v>14560</v>
      </c>
      <c r="F3" s="7">
        <f t="shared" ref="F3:F66" si="0">(E3/D3)*100</f>
        <v>1040</v>
      </c>
      <c r="G3" t="s">
        <v>20</v>
      </c>
      <c r="H3">
        <v>158</v>
      </c>
      <c r="I3" s="10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FIND("/",R3,1)-1)</f>
        <v>music</v>
      </c>
      <c r="T3" t="str">
        <f t="shared" ref="T3:T66" si="4">RIGHT(R3, LEN(R3)-FIND("/",R3,1))</f>
        <v>rock</v>
      </c>
      <c r="U3" s="9"/>
      <c r="V3" s="9"/>
    </row>
    <row r="4" spans="1:23" ht="31.5" x14ac:dyDescent="0.25">
      <c r="A4">
        <v>2</v>
      </c>
      <c r="B4" t="s">
        <v>24</v>
      </c>
      <c r="C4" s="6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10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  <c r="V4" s="9"/>
    </row>
    <row r="5" spans="1:23" ht="31.5" x14ac:dyDescent="0.25">
      <c r="A5">
        <v>3</v>
      </c>
      <c r="B5" t="s">
        <v>29</v>
      </c>
      <c r="C5" s="6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10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  <c r="V5" s="1" t="s">
        <v>4</v>
      </c>
      <c r="W5" s="1" t="s">
        <v>5</v>
      </c>
    </row>
    <row r="6" spans="1:23" x14ac:dyDescent="0.25">
      <c r="A6">
        <v>4</v>
      </c>
      <c r="B6" t="s">
        <v>31</v>
      </c>
      <c r="C6" s="6" t="s">
        <v>32</v>
      </c>
      <c r="D6">
        <v>7600</v>
      </c>
      <c r="E6">
        <v>5265</v>
      </c>
      <c r="F6" s="7">
        <f>(E6/D6)*100</f>
        <v>69.276315789473685</v>
      </c>
      <c r="G6" t="s">
        <v>14</v>
      </c>
      <c r="H6">
        <v>53</v>
      </c>
      <c r="I6" s="10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  <c r="V6" t="s">
        <v>14</v>
      </c>
      <c r="W6">
        <v>0</v>
      </c>
    </row>
    <row r="7" spans="1:23" x14ac:dyDescent="0.25">
      <c r="A7">
        <v>5</v>
      </c>
      <c r="B7" t="s">
        <v>34</v>
      </c>
      <c r="C7" s="6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10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  <c r="V7" t="s">
        <v>20</v>
      </c>
      <c r="W7">
        <v>158</v>
      </c>
    </row>
    <row r="8" spans="1:23" x14ac:dyDescent="0.25">
      <c r="A8">
        <v>6</v>
      </c>
      <c r="B8" t="s">
        <v>38</v>
      </c>
      <c r="C8" s="6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10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  <c r="V8" t="s">
        <v>20</v>
      </c>
      <c r="W8">
        <v>1425</v>
      </c>
    </row>
    <row r="9" spans="1:23" x14ac:dyDescent="0.25">
      <c r="A9">
        <v>7</v>
      </c>
      <c r="B9" t="s">
        <v>43</v>
      </c>
      <c r="C9" s="6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10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  <c r="V9" t="s">
        <v>14</v>
      </c>
      <c r="W9">
        <v>24</v>
      </c>
    </row>
    <row r="10" spans="1:23" x14ac:dyDescent="0.25">
      <c r="A10">
        <v>8</v>
      </c>
      <c r="B10" t="s">
        <v>45</v>
      </c>
      <c r="C10" s="6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10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  <c r="V10" t="s">
        <v>14</v>
      </c>
      <c r="W10">
        <v>53</v>
      </c>
    </row>
    <row r="11" spans="1:23" x14ac:dyDescent="0.25">
      <c r="A11">
        <v>9</v>
      </c>
      <c r="B11" t="s">
        <v>48</v>
      </c>
      <c r="C11" s="6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10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  <c r="V11" t="s">
        <v>20</v>
      </c>
      <c r="W11">
        <v>174</v>
      </c>
    </row>
    <row r="12" spans="1:23" x14ac:dyDescent="0.25">
      <c r="A12">
        <v>10</v>
      </c>
      <c r="B12" t="s">
        <v>51</v>
      </c>
      <c r="C12" s="6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10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  <c r="V12" t="s">
        <v>14</v>
      </c>
      <c r="W12">
        <v>18</v>
      </c>
    </row>
    <row r="13" spans="1:23" ht="31.5" x14ac:dyDescent="0.25">
      <c r="A13">
        <v>11</v>
      </c>
      <c r="B13" t="s">
        <v>54</v>
      </c>
      <c r="C13" s="6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10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  <c r="V13" t="s">
        <v>20</v>
      </c>
      <c r="W13">
        <v>227</v>
      </c>
    </row>
    <row r="14" spans="1:23" x14ac:dyDescent="0.25">
      <c r="A14">
        <v>12</v>
      </c>
      <c r="B14" t="s">
        <v>56</v>
      </c>
      <c r="C14" s="6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10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  <c r="V14" t="s">
        <v>47</v>
      </c>
      <c r="W14">
        <v>708</v>
      </c>
    </row>
    <row r="15" spans="1:23" ht="31.5" x14ac:dyDescent="0.25">
      <c r="A15">
        <v>13</v>
      </c>
      <c r="B15" t="s">
        <v>58</v>
      </c>
      <c r="C15" s="6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10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  <c r="V15" t="s">
        <v>14</v>
      </c>
      <c r="W15">
        <v>44</v>
      </c>
    </row>
    <row r="16" spans="1:23" x14ac:dyDescent="0.25">
      <c r="A16">
        <v>14</v>
      </c>
      <c r="B16" t="s">
        <v>61</v>
      </c>
      <c r="C16" s="6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10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  <c r="V16" t="s">
        <v>20</v>
      </c>
      <c r="W16">
        <v>220</v>
      </c>
    </row>
    <row r="17" spans="1:23" x14ac:dyDescent="0.25">
      <c r="A17">
        <v>15</v>
      </c>
      <c r="B17" t="s">
        <v>63</v>
      </c>
      <c r="C17" s="6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10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  <c r="V17" t="s">
        <v>14</v>
      </c>
      <c r="W17">
        <v>27</v>
      </c>
    </row>
    <row r="18" spans="1:23" x14ac:dyDescent="0.25">
      <c r="A18">
        <v>16</v>
      </c>
      <c r="B18" t="s">
        <v>66</v>
      </c>
      <c r="C18" s="6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10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  <c r="V18" t="s">
        <v>14</v>
      </c>
      <c r="W18">
        <v>55</v>
      </c>
    </row>
    <row r="19" spans="1:23" x14ac:dyDescent="0.25">
      <c r="A19">
        <v>17</v>
      </c>
      <c r="B19" t="s">
        <v>69</v>
      </c>
      <c r="C19" s="6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10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  <c r="V19" t="s">
        <v>20</v>
      </c>
      <c r="W19">
        <v>98</v>
      </c>
    </row>
    <row r="20" spans="1:23" x14ac:dyDescent="0.25">
      <c r="A20">
        <v>18</v>
      </c>
      <c r="B20" t="s">
        <v>72</v>
      </c>
      <c r="C20" s="6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10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  <c r="V20" t="s">
        <v>14</v>
      </c>
      <c r="W20">
        <v>200</v>
      </c>
    </row>
    <row r="21" spans="1:23" x14ac:dyDescent="0.25">
      <c r="A21">
        <v>19</v>
      </c>
      <c r="B21" t="s">
        <v>75</v>
      </c>
      <c r="C21" s="6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10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  <c r="V21" t="s">
        <v>14</v>
      </c>
      <c r="W21">
        <v>452</v>
      </c>
    </row>
    <row r="22" spans="1:23" x14ac:dyDescent="0.25">
      <c r="A22">
        <v>20</v>
      </c>
      <c r="B22" t="s">
        <v>77</v>
      </c>
      <c r="C22" s="6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10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  <c r="V22" t="s">
        <v>20</v>
      </c>
      <c r="W22">
        <v>100</v>
      </c>
    </row>
    <row r="23" spans="1:23" x14ac:dyDescent="0.25">
      <c r="A23">
        <v>21</v>
      </c>
      <c r="B23" t="s">
        <v>79</v>
      </c>
      <c r="C23" s="6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10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  <c r="V23" t="s">
        <v>20</v>
      </c>
      <c r="W23">
        <v>1249</v>
      </c>
    </row>
    <row r="24" spans="1:23" x14ac:dyDescent="0.25">
      <c r="A24">
        <v>22</v>
      </c>
      <c r="B24" t="s">
        <v>81</v>
      </c>
      <c r="C24" s="6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10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  <c r="V24" t="s">
        <v>74</v>
      </c>
      <c r="W24">
        <v>135</v>
      </c>
    </row>
    <row r="25" spans="1:23" x14ac:dyDescent="0.25">
      <c r="A25">
        <v>23</v>
      </c>
      <c r="B25" t="s">
        <v>83</v>
      </c>
      <c r="C25" s="6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10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  <c r="V25" t="s">
        <v>14</v>
      </c>
      <c r="W25">
        <v>674</v>
      </c>
    </row>
    <row r="26" spans="1:23" x14ac:dyDescent="0.25">
      <c r="A26">
        <v>24</v>
      </c>
      <c r="B26" t="s">
        <v>85</v>
      </c>
      <c r="C26" s="6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10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  <c r="V26" t="s">
        <v>20</v>
      </c>
      <c r="W26">
        <v>1396</v>
      </c>
    </row>
    <row r="27" spans="1:23" x14ac:dyDescent="0.25">
      <c r="A27">
        <v>25</v>
      </c>
      <c r="B27" t="s">
        <v>87</v>
      </c>
      <c r="C27" s="6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10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  <c r="V27" t="s">
        <v>14</v>
      </c>
      <c r="W27">
        <v>558</v>
      </c>
    </row>
    <row r="28" spans="1:23" x14ac:dyDescent="0.25">
      <c r="A28">
        <v>26</v>
      </c>
      <c r="B28" t="s">
        <v>90</v>
      </c>
      <c r="C28" s="6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10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  <c r="V28" t="s">
        <v>20</v>
      </c>
      <c r="W28">
        <v>890</v>
      </c>
    </row>
    <row r="29" spans="1:23" x14ac:dyDescent="0.25">
      <c r="A29">
        <v>27</v>
      </c>
      <c r="B29" t="s">
        <v>92</v>
      </c>
      <c r="C29" s="6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10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  <c r="V29" t="s">
        <v>20</v>
      </c>
      <c r="W29">
        <v>142</v>
      </c>
    </row>
    <row r="30" spans="1:23" x14ac:dyDescent="0.25">
      <c r="A30">
        <v>28</v>
      </c>
      <c r="B30" t="s">
        <v>94</v>
      </c>
      <c r="C30" s="6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10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  <c r="V30" t="s">
        <v>20</v>
      </c>
      <c r="W30">
        <v>2673</v>
      </c>
    </row>
    <row r="31" spans="1:23" x14ac:dyDescent="0.25">
      <c r="A31">
        <v>29</v>
      </c>
      <c r="B31" t="s">
        <v>96</v>
      </c>
      <c r="C31" s="6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10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  <c r="V31" t="s">
        <v>20</v>
      </c>
      <c r="W31">
        <v>163</v>
      </c>
    </row>
    <row r="32" spans="1:23" x14ac:dyDescent="0.25">
      <c r="A32">
        <v>30</v>
      </c>
      <c r="B32" t="s">
        <v>101</v>
      </c>
      <c r="C32" s="6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10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  <c r="V32" t="s">
        <v>74</v>
      </c>
      <c r="W32">
        <v>1480</v>
      </c>
    </row>
    <row r="33" spans="1:23" x14ac:dyDescent="0.25">
      <c r="A33">
        <v>31</v>
      </c>
      <c r="B33" t="s">
        <v>103</v>
      </c>
      <c r="C33" s="6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10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  <c r="V33" t="s">
        <v>14</v>
      </c>
      <c r="W33">
        <v>15</v>
      </c>
    </row>
    <row r="34" spans="1:23" x14ac:dyDescent="0.25">
      <c r="A34">
        <v>32</v>
      </c>
      <c r="B34" t="s">
        <v>105</v>
      </c>
      <c r="C34" s="6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10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  <c r="V34" t="s">
        <v>20</v>
      </c>
      <c r="W34">
        <v>2220</v>
      </c>
    </row>
    <row r="35" spans="1:23" x14ac:dyDescent="0.25">
      <c r="A35">
        <v>33</v>
      </c>
      <c r="B35" t="s">
        <v>109</v>
      </c>
      <c r="C35" s="6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10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  <c r="V35" t="s">
        <v>20</v>
      </c>
      <c r="W35">
        <v>1606</v>
      </c>
    </row>
    <row r="36" spans="1:23" ht="31.5" x14ac:dyDescent="0.25">
      <c r="A36">
        <v>34</v>
      </c>
      <c r="B36" t="s">
        <v>111</v>
      </c>
      <c r="C36" s="6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10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  <c r="V36" t="s">
        <v>20</v>
      </c>
      <c r="W36">
        <v>129</v>
      </c>
    </row>
    <row r="37" spans="1:23" x14ac:dyDescent="0.25">
      <c r="A37">
        <v>35</v>
      </c>
      <c r="B37" t="s">
        <v>113</v>
      </c>
      <c r="C37" s="6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10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  <c r="V37" t="s">
        <v>20</v>
      </c>
      <c r="W37">
        <v>226</v>
      </c>
    </row>
    <row r="38" spans="1:23" x14ac:dyDescent="0.25">
      <c r="A38">
        <v>36</v>
      </c>
      <c r="B38" t="s">
        <v>115</v>
      </c>
      <c r="C38" s="6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10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  <c r="V38" t="s">
        <v>14</v>
      </c>
      <c r="W38">
        <v>2307</v>
      </c>
    </row>
    <row r="39" spans="1:23" ht="31.5" x14ac:dyDescent="0.25">
      <c r="A39">
        <v>37</v>
      </c>
      <c r="B39" t="s">
        <v>117</v>
      </c>
      <c r="C39" s="6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10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  <c r="V39" t="s">
        <v>20</v>
      </c>
      <c r="W39">
        <v>5419</v>
      </c>
    </row>
    <row r="40" spans="1:23" x14ac:dyDescent="0.25">
      <c r="A40">
        <v>38</v>
      </c>
      <c r="B40" t="s">
        <v>120</v>
      </c>
      <c r="C40" s="6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10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  <c r="V40" t="s">
        <v>20</v>
      </c>
      <c r="W40">
        <v>165</v>
      </c>
    </row>
    <row r="41" spans="1:23" x14ac:dyDescent="0.25">
      <c r="A41">
        <v>39</v>
      </c>
      <c r="B41" t="s">
        <v>123</v>
      </c>
      <c r="C41" s="6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10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  <c r="V41" t="s">
        <v>20</v>
      </c>
      <c r="W41">
        <v>1965</v>
      </c>
    </row>
    <row r="42" spans="1:23" x14ac:dyDescent="0.25">
      <c r="A42">
        <v>40</v>
      </c>
      <c r="B42" t="s">
        <v>125</v>
      </c>
      <c r="C42" s="6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10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  <c r="V42" t="s">
        <v>20</v>
      </c>
      <c r="W42">
        <v>16</v>
      </c>
    </row>
    <row r="43" spans="1:23" x14ac:dyDescent="0.25">
      <c r="A43">
        <v>41</v>
      </c>
      <c r="B43" t="s">
        <v>127</v>
      </c>
      <c r="C43" s="6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10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  <c r="V43" t="s">
        <v>20</v>
      </c>
      <c r="W43">
        <v>107</v>
      </c>
    </row>
    <row r="44" spans="1:23" x14ac:dyDescent="0.25">
      <c r="A44">
        <v>42</v>
      </c>
      <c r="B44" t="s">
        <v>129</v>
      </c>
      <c r="C44" s="6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10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  <c r="V44" t="s">
        <v>20</v>
      </c>
      <c r="W44">
        <v>134</v>
      </c>
    </row>
    <row r="45" spans="1:23" x14ac:dyDescent="0.25">
      <c r="A45">
        <v>43</v>
      </c>
      <c r="B45" t="s">
        <v>131</v>
      </c>
      <c r="C45" s="6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10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  <c r="V45" t="s">
        <v>14</v>
      </c>
      <c r="W45">
        <v>88</v>
      </c>
    </row>
    <row r="46" spans="1:23" x14ac:dyDescent="0.25">
      <c r="A46">
        <v>44</v>
      </c>
      <c r="B46" t="s">
        <v>134</v>
      </c>
      <c r="C46" s="6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10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  <c r="V46" t="s">
        <v>20</v>
      </c>
      <c r="W46">
        <v>198</v>
      </c>
    </row>
    <row r="47" spans="1:23" ht="31.5" x14ac:dyDescent="0.25">
      <c r="A47">
        <v>45</v>
      </c>
      <c r="B47" t="s">
        <v>136</v>
      </c>
      <c r="C47" s="6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10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  <c r="V47" t="s">
        <v>20</v>
      </c>
      <c r="W47">
        <v>111</v>
      </c>
    </row>
    <row r="48" spans="1:23" x14ac:dyDescent="0.25">
      <c r="A48">
        <v>46</v>
      </c>
      <c r="B48" t="s">
        <v>138</v>
      </c>
      <c r="C48" s="6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10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  <c r="V48" t="s">
        <v>20</v>
      </c>
      <c r="W48">
        <v>222</v>
      </c>
    </row>
    <row r="49" spans="1:23" x14ac:dyDescent="0.25">
      <c r="A49">
        <v>47</v>
      </c>
      <c r="B49" t="s">
        <v>140</v>
      </c>
      <c r="C49" s="6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10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  <c r="V49" t="s">
        <v>20</v>
      </c>
      <c r="W49">
        <v>6212</v>
      </c>
    </row>
    <row r="50" spans="1:23" x14ac:dyDescent="0.25">
      <c r="A50">
        <v>48</v>
      </c>
      <c r="B50" t="s">
        <v>142</v>
      </c>
      <c r="C50" s="6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10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  <c r="V50" t="s">
        <v>20</v>
      </c>
      <c r="W50">
        <v>98</v>
      </c>
    </row>
    <row r="51" spans="1:23" x14ac:dyDescent="0.25">
      <c r="A51">
        <v>49</v>
      </c>
      <c r="B51" t="s">
        <v>144</v>
      </c>
      <c r="C51" s="6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10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  <c r="V51" t="s">
        <v>14</v>
      </c>
      <c r="W51">
        <v>48</v>
      </c>
    </row>
    <row r="52" spans="1:23" ht="31.5" x14ac:dyDescent="0.25">
      <c r="A52">
        <v>50</v>
      </c>
      <c r="B52" t="s">
        <v>146</v>
      </c>
      <c r="C52" s="6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10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  <c r="V52" t="s">
        <v>20</v>
      </c>
      <c r="W52">
        <v>92</v>
      </c>
    </row>
    <row r="53" spans="1:23" x14ac:dyDescent="0.25">
      <c r="A53">
        <v>51</v>
      </c>
      <c r="B53" t="s">
        <v>149</v>
      </c>
      <c r="C53" s="6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10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  <c r="V53" t="s">
        <v>20</v>
      </c>
      <c r="W53">
        <v>149</v>
      </c>
    </row>
    <row r="54" spans="1:23" x14ac:dyDescent="0.25">
      <c r="A54">
        <v>52</v>
      </c>
      <c r="B54" t="s">
        <v>151</v>
      </c>
      <c r="C54" s="6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10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  <c r="V54" t="s">
        <v>20</v>
      </c>
      <c r="W54">
        <v>2431</v>
      </c>
    </row>
    <row r="55" spans="1:23" x14ac:dyDescent="0.25">
      <c r="A55">
        <v>53</v>
      </c>
      <c r="B55" t="s">
        <v>153</v>
      </c>
      <c r="C55" s="6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10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  <c r="V55" t="s">
        <v>20</v>
      </c>
      <c r="W55">
        <v>303</v>
      </c>
    </row>
    <row r="56" spans="1:23" ht="31.5" x14ac:dyDescent="0.25">
      <c r="A56">
        <v>54</v>
      </c>
      <c r="B56" t="s">
        <v>155</v>
      </c>
      <c r="C56" s="6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10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  <c r="V56" t="s">
        <v>14</v>
      </c>
      <c r="W56">
        <v>1</v>
      </c>
    </row>
    <row r="57" spans="1:23" ht="31.5" x14ac:dyDescent="0.25">
      <c r="A57">
        <v>55</v>
      </c>
      <c r="B57" t="s">
        <v>157</v>
      </c>
      <c r="C57" s="6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10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  <c r="V57" t="s">
        <v>14</v>
      </c>
      <c r="W57">
        <v>1467</v>
      </c>
    </row>
    <row r="58" spans="1:23" ht="31.5" x14ac:dyDescent="0.25">
      <c r="A58">
        <v>56</v>
      </c>
      <c r="B58" t="s">
        <v>160</v>
      </c>
      <c r="C58" s="6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10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  <c r="V58" t="s">
        <v>14</v>
      </c>
      <c r="W58">
        <v>75</v>
      </c>
    </row>
    <row r="59" spans="1:23" x14ac:dyDescent="0.25">
      <c r="A59">
        <v>57</v>
      </c>
      <c r="B59" t="s">
        <v>162</v>
      </c>
      <c r="C59" s="6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10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  <c r="V59" t="s">
        <v>20</v>
      </c>
      <c r="W59">
        <v>209</v>
      </c>
    </row>
    <row r="60" spans="1:23" x14ac:dyDescent="0.25">
      <c r="A60">
        <v>58</v>
      </c>
      <c r="B60" t="s">
        <v>164</v>
      </c>
      <c r="C60" s="6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10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  <c r="V60" t="s">
        <v>14</v>
      </c>
      <c r="W60">
        <v>120</v>
      </c>
    </row>
    <row r="61" spans="1:23" x14ac:dyDescent="0.25">
      <c r="A61">
        <v>59</v>
      </c>
      <c r="B61" t="s">
        <v>166</v>
      </c>
      <c r="C61" s="6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10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  <c r="V61" t="s">
        <v>20</v>
      </c>
      <c r="W61">
        <v>131</v>
      </c>
    </row>
    <row r="62" spans="1:23" x14ac:dyDescent="0.25">
      <c r="A62">
        <v>60</v>
      </c>
      <c r="B62" t="s">
        <v>168</v>
      </c>
      <c r="C62" s="6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10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  <c r="V62" t="s">
        <v>20</v>
      </c>
      <c r="W62">
        <v>164</v>
      </c>
    </row>
    <row r="63" spans="1:23" ht="31.5" x14ac:dyDescent="0.25">
      <c r="A63">
        <v>61</v>
      </c>
      <c r="B63" t="s">
        <v>170</v>
      </c>
      <c r="C63" s="6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10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  <c r="V63" t="s">
        <v>20</v>
      </c>
      <c r="W63">
        <v>201</v>
      </c>
    </row>
    <row r="64" spans="1:23" x14ac:dyDescent="0.25">
      <c r="A64">
        <v>62</v>
      </c>
      <c r="B64" t="s">
        <v>172</v>
      </c>
      <c r="C64" s="6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10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  <c r="V64" t="s">
        <v>20</v>
      </c>
      <c r="W64">
        <v>211</v>
      </c>
    </row>
    <row r="65" spans="1:23" x14ac:dyDescent="0.25">
      <c r="A65">
        <v>63</v>
      </c>
      <c r="B65" t="s">
        <v>174</v>
      </c>
      <c r="C65" s="6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10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  <c r="V65" t="s">
        <v>20</v>
      </c>
      <c r="W65">
        <v>128</v>
      </c>
    </row>
    <row r="66" spans="1:23" x14ac:dyDescent="0.25">
      <c r="A66">
        <v>64</v>
      </c>
      <c r="B66" t="s">
        <v>176</v>
      </c>
      <c r="C66" s="6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10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  <c r="V66" t="s">
        <v>20</v>
      </c>
      <c r="W66">
        <v>1600</v>
      </c>
    </row>
    <row r="67" spans="1:23" x14ac:dyDescent="0.25">
      <c r="A67">
        <v>65</v>
      </c>
      <c r="B67" t="s">
        <v>178</v>
      </c>
      <c r="C67" s="6" t="s">
        <v>179</v>
      </c>
      <c r="D67">
        <v>6100</v>
      </c>
      <c r="E67">
        <v>14405</v>
      </c>
      <c r="F67" s="7">
        <f t="shared" ref="F67:F130" si="6">(E67/D67)*100</f>
        <v>236.14754098360655</v>
      </c>
      <c r="G67" t="s">
        <v>20</v>
      </c>
      <c r="H67">
        <v>236</v>
      </c>
      <c r="I67" s="10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(((L67/60)/60)/24)+DATE(1970,1,1)</f>
        <v>40570.25</v>
      </c>
      <c r="O67" s="9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FIND("/",R67,1)-1)</f>
        <v>theater</v>
      </c>
      <c r="T67" t="str">
        <f t="shared" ref="T67:T130" si="10">RIGHT(R67, LEN(R67)-FIND("/",R67,1))</f>
        <v>plays</v>
      </c>
      <c r="V67" t="s">
        <v>14</v>
      </c>
      <c r="W67">
        <v>2253</v>
      </c>
    </row>
    <row r="68" spans="1:23" x14ac:dyDescent="0.25">
      <c r="A68">
        <v>66</v>
      </c>
      <c r="B68" t="s">
        <v>180</v>
      </c>
      <c r="C68" s="6" t="s">
        <v>181</v>
      </c>
      <c r="D68">
        <v>2900</v>
      </c>
      <c r="E68">
        <v>1307</v>
      </c>
      <c r="F68" s="7">
        <f t="shared" si="6"/>
        <v>45.068965517241381</v>
      </c>
      <c r="G68" t="s">
        <v>14</v>
      </c>
      <c r="H68">
        <v>12</v>
      </c>
      <c r="I68" s="10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  <c r="V68" t="s">
        <v>20</v>
      </c>
      <c r="W68">
        <v>249</v>
      </c>
    </row>
    <row r="69" spans="1:23" ht="31.5" x14ac:dyDescent="0.25">
      <c r="A69">
        <v>67</v>
      </c>
      <c r="B69" t="s">
        <v>182</v>
      </c>
      <c r="C69" s="6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10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  <c r="V69" t="s">
        <v>14</v>
      </c>
      <c r="W69">
        <v>5</v>
      </c>
    </row>
    <row r="70" spans="1:23" x14ac:dyDescent="0.25">
      <c r="A70">
        <v>68</v>
      </c>
      <c r="B70" t="s">
        <v>184</v>
      </c>
      <c r="C70" s="6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10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  <c r="V70" t="s">
        <v>14</v>
      </c>
      <c r="W70">
        <v>38</v>
      </c>
    </row>
    <row r="71" spans="1:23" x14ac:dyDescent="0.25">
      <c r="A71">
        <v>69</v>
      </c>
      <c r="B71" t="s">
        <v>186</v>
      </c>
      <c r="C71" s="6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10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  <c r="V71" t="s">
        <v>20</v>
      </c>
      <c r="W71">
        <v>236</v>
      </c>
    </row>
    <row r="72" spans="1:23" x14ac:dyDescent="0.25">
      <c r="A72">
        <v>70</v>
      </c>
      <c r="B72" t="s">
        <v>188</v>
      </c>
      <c r="C72" s="6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10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  <c r="V72" t="s">
        <v>14</v>
      </c>
      <c r="W72">
        <v>12</v>
      </c>
    </row>
    <row r="73" spans="1:23" ht="31.5" x14ac:dyDescent="0.25">
      <c r="A73">
        <v>71</v>
      </c>
      <c r="B73" t="s">
        <v>190</v>
      </c>
      <c r="C73" s="6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10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  <c r="V73" t="s">
        <v>20</v>
      </c>
      <c r="W73">
        <v>4065</v>
      </c>
    </row>
    <row r="74" spans="1:23" x14ac:dyDescent="0.25">
      <c r="A74">
        <v>72</v>
      </c>
      <c r="B74" t="s">
        <v>192</v>
      </c>
      <c r="C74" s="6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10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  <c r="V74" t="s">
        <v>20</v>
      </c>
      <c r="W74">
        <v>246</v>
      </c>
    </row>
    <row r="75" spans="1:23" x14ac:dyDescent="0.25">
      <c r="A75">
        <v>73</v>
      </c>
      <c r="B75" t="s">
        <v>194</v>
      </c>
      <c r="C75" s="6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10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  <c r="V75" t="s">
        <v>74</v>
      </c>
      <c r="W75">
        <v>17</v>
      </c>
    </row>
    <row r="76" spans="1:23" x14ac:dyDescent="0.25">
      <c r="A76">
        <v>74</v>
      </c>
      <c r="B76" t="s">
        <v>196</v>
      </c>
      <c r="C76" s="6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10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  <c r="V76" t="s">
        <v>20</v>
      </c>
      <c r="W76">
        <v>2475</v>
      </c>
    </row>
    <row r="77" spans="1:23" x14ac:dyDescent="0.25">
      <c r="A77">
        <v>75</v>
      </c>
      <c r="B77" t="s">
        <v>198</v>
      </c>
      <c r="C77" s="6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10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  <c r="V77" t="s">
        <v>20</v>
      </c>
      <c r="W77">
        <v>76</v>
      </c>
    </row>
    <row r="78" spans="1:23" x14ac:dyDescent="0.25">
      <c r="A78">
        <v>76</v>
      </c>
      <c r="B78" t="s">
        <v>200</v>
      </c>
      <c r="C78" s="6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10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  <c r="V78" t="s">
        <v>20</v>
      </c>
      <c r="W78">
        <v>54</v>
      </c>
    </row>
    <row r="79" spans="1:23" x14ac:dyDescent="0.25">
      <c r="A79">
        <v>77</v>
      </c>
      <c r="B79" t="s">
        <v>202</v>
      </c>
      <c r="C79" s="6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10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  <c r="V79" t="s">
        <v>20</v>
      </c>
      <c r="W79">
        <v>88</v>
      </c>
    </row>
    <row r="80" spans="1:23" x14ac:dyDescent="0.25">
      <c r="A80">
        <v>78</v>
      </c>
      <c r="B80" t="s">
        <v>204</v>
      </c>
      <c r="C80" s="6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10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  <c r="V80" t="s">
        <v>20</v>
      </c>
      <c r="W80">
        <v>85</v>
      </c>
    </row>
    <row r="81" spans="1:23" x14ac:dyDescent="0.25">
      <c r="A81">
        <v>79</v>
      </c>
      <c r="B81" t="s">
        <v>207</v>
      </c>
      <c r="C81" s="6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10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  <c r="V81" t="s">
        <v>20</v>
      </c>
      <c r="W81">
        <v>170</v>
      </c>
    </row>
    <row r="82" spans="1:23" x14ac:dyDescent="0.25">
      <c r="A82">
        <v>80</v>
      </c>
      <c r="B82" t="s">
        <v>209</v>
      </c>
      <c r="C82" s="6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10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  <c r="V82" t="s">
        <v>14</v>
      </c>
      <c r="W82">
        <v>1684</v>
      </c>
    </row>
    <row r="83" spans="1:23" x14ac:dyDescent="0.25">
      <c r="A83">
        <v>81</v>
      </c>
      <c r="B83" t="s">
        <v>211</v>
      </c>
      <c r="C83" s="6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10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  <c r="V83" t="s">
        <v>14</v>
      </c>
      <c r="W83">
        <v>56</v>
      </c>
    </row>
    <row r="84" spans="1:23" x14ac:dyDescent="0.25">
      <c r="A84">
        <v>82</v>
      </c>
      <c r="B84" t="s">
        <v>213</v>
      </c>
      <c r="C84" s="6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10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  <c r="V84" t="s">
        <v>20</v>
      </c>
      <c r="W84">
        <v>330</v>
      </c>
    </row>
    <row r="85" spans="1:23" x14ac:dyDescent="0.25">
      <c r="A85">
        <v>83</v>
      </c>
      <c r="B85" t="s">
        <v>215</v>
      </c>
      <c r="C85" s="6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10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  <c r="V85" t="s">
        <v>14</v>
      </c>
      <c r="W85">
        <v>838</v>
      </c>
    </row>
    <row r="86" spans="1:23" x14ac:dyDescent="0.25">
      <c r="A86">
        <v>84</v>
      </c>
      <c r="B86" t="s">
        <v>217</v>
      </c>
      <c r="C86" s="6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10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  <c r="V86" t="s">
        <v>20</v>
      </c>
      <c r="W86">
        <v>127</v>
      </c>
    </row>
    <row r="87" spans="1:23" x14ac:dyDescent="0.25">
      <c r="A87">
        <v>85</v>
      </c>
      <c r="B87" t="s">
        <v>219</v>
      </c>
      <c r="C87" s="6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10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  <c r="V87" t="s">
        <v>20</v>
      </c>
      <c r="W87">
        <v>411</v>
      </c>
    </row>
    <row r="88" spans="1:23" x14ac:dyDescent="0.25">
      <c r="A88">
        <v>86</v>
      </c>
      <c r="B88" t="s">
        <v>221</v>
      </c>
      <c r="C88" s="6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10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  <c r="V88" t="s">
        <v>20</v>
      </c>
      <c r="W88">
        <v>180</v>
      </c>
    </row>
    <row r="89" spans="1:23" ht="31.5" x14ac:dyDescent="0.25">
      <c r="A89">
        <v>87</v>
      </c>
      <c r="B89" t="s">
        <v>223</v>
      </c>
      <c r="C89" s="6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10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  <c r="V89" t="s">
        <v>14</v>
      </c>
      <c r="W89">
        <v>1000</v>
      </c>
    </row>
    <row r="90" spans="1:23" x14ac:dyDescent="0.25">
      <c r="A90">
        <v>88</v>
      </c>
      <c r="B90" t="s">
        <v>225</v>
      </c>
      <c r="C90" s="6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10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  <c r="V90" t="s">
        <v>20</v>
      </c>
      <c r="W90">
        <v>374</v>
      </c>
    </row>
    <row r="91" spans="1:23" x14ac:dyDescent="0.25">
      <c r="A91">
        <v>89</v>
      </c>
      <c r="B91" t="s">
        <v>227</v>
      </c>
      <c r="C91" s="6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10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  <c r="V91" t="s">
        <v>20</v>
      </c>
      <c r="W91">
        <v>71</v>
      </c>
    </row>
    <row r="92" spans="1:23" x14ac:dyDescent="0.25">
      <c r="A92">
        <v>90</v>
      </c>
      <c r="B92" t="s">
        <v>229</v>
      </c>
      <c r="C92" s="6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10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  <c r="V92" t="s">
        <v>20</v>
      </c>
      <c r="W92">
        <v>203</v>
      </c>
    </row>
    <row r="93" spans="1:23" x14ac:dyDescent="0.25">
      <c r="A93">
        <v>91</v>
      </c>
      <c r="B93" t="s">
        <v>231</v>
      </c>
      <c r="C93" s="6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10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  <c r="V93" t="s">
        <v>14</v>
      </c>
      <c r="W93">
        <v>1482</v>
      </c>
    </row>
    <row r="94" spans="1:23" ht="31.5" x14ac:dyDescent="0.25">
      <c r="A94">
        <v>92</v>
      </c>
      <c r="B94" t="s">
        <v>233</v>
      </c>
      <c r="C94" s="6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10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  <c r="V94" t="s">
        <v>20</v>
      </c>
      <c r="W94">
        <v>113</v>
      </c>
    </row>
    <row r="95" spans="1:23" x14ac:dyDescent="0.25">
      <c r="A95">
        <v>93</v>
      </c>
      <c r="B95" t="s">
        <v>235</v>
      </c>
      <c r="C95" s="6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10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  <c r="V95" t="s">
        <v>20</v>
      </c>
      <c r="W95">
        <v>96</v>
      </c>
    </row>
    <row r="96" spans="1:23" x14ac:dyDescent="0.25">
      <c r="A96">
        <v>94</v>
      </c>
      <c r="B96" t="s">
        <v>237</v>
      </c>
      <c r="C96" s="6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10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  <c r="V96" t="s">
        <v>14</v>
      </c>
      <c r="W96">
        <v>106</v>
      </c>
    </row>
    <row r="97" spans="1:23" ht="31.5" x14ac:dyDescent="0.25">
      <c r="A97">
        <v>95</v>
      </c>
      <c r="B97" t="s">
        <v>239</v>
      </c>
      <c r="C97" s="6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10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  <c r="V97" t="s">
        <v>14</v>
      </c>
      <c r="W97">
        <v>679</v>
      </c>
    </row>
    <row r="98" spans="1:23" x14ac:dyDescent="0.25">
      <c r="A98">
        <v>96</v>
      </c>
      <c r="B98" t="s">
        <v>241</v>
      </c>
      <c r="C98" s="6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10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  <c r="V98" t="s">
        <v>20</v>
      </c>
      <c r="W98">
        <v>498</v>
      </c>
    </row>
    <row r="99" spans="1:23" x14ac:dyDescent="0.25">
      <c r="A99">
        <v>97</v>
      </c>
      <c r="B99" t="s">
        <v>243</v>
      </c>
      <c r="C99" s="6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10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  <c r="V99" t="s">
        <v>74</v>
      </c>
      <c r="W99">
        <v>610</v>
      </c>
    </row>
    <row r="100" spans="1:23" x14ac:dyDescent="0.25">
      <c r="A100">
        <v>98</v>
      </c>
      <c r="B100" t="s">
        <v>245</v>
      </c>
      <c r="C100" s="6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10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  <c r="V100" t="s">
        <v>20</v>
      </c>
      <c r="W100">
        <v>180</v>
      </c>
    </row>
    <row r="101" spans="1:23" x14ac:dyDescent="0.25">
      <c r="A101">
        <v>99</v>
      </c>
      <c r="B101" t="s">
        <v>247</v>
      </c>
      <c r="C101" s="6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10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  <c r="V101" t="s">
        <v>20</v>
      </c>
      <c r="W101">
        <v>27</v>
      </c>
    </row>
    <row r="102" spans="1:23" x14ac:dyDescent="0.25">
      <c r="A102">
        <v>100</v>
      </c>
      <c r="B102" t="s">
        <v>249</v>
      </c>
      <c r="C102" s="6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10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  <c r="V102" t="s">
        <v>20</v>
      </c>
      <c r="W102">
        <v>2331</v>
      </c>
    </row>
    <row r="103" spans="1:23" x14ac:dyDescent="0.25">
      <c r="A103">
        <v>101</v>
      </c>
      <c r="B103" t="s">
        <v>251</v>
      </c>
      <c r="C103" s="6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10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  <c r="V103" t="s">
        <v>20</v>
      </c>
      <c r="W103">
        <v>113</v>
      </c>
    </row>
    <row r="104" spans="1:23" x14ac:dyDescent="0.25">
      <c r="A104">
        <v>102</v>
      </c>
      <c r="B104" t="s">
        <v>253</v>
      </c>
      <c r="C104" s="6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10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  <c r="V104" t="s">
        <v>14</v>
      </c>
      <c r="W104">
        <v>1220</v>
      </c>
    </row>
    <row r="105" spans="1:23" x14ac:dyDescent="0.25">
      <c r="A105">
        <v>103</v>
      </c>
      <c r="B105" t="s">
        <v>255</v>
      </c>
      <c r="C105" s="6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10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  <c r="V105" t="s">
        <v>20</v>
      </c>
      <c r="W105">
        <v>164</v>
      </c>
    </row>
    <row r="106" spans="1:23" x14ac:dyDescent="0.25">
      <c r="A106">
        <v>104</v>
      </c>
      <c r="B106" t="s">
        <v>257</v>
      </c>
      <c r="C106" s="6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10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  <c r="V106" t="s">
        <v>14</v>
      </c>
      <c r="W106">
        <v>1</v>
      </c>
    </row>
    <row r="107" spans="1:23" x14ac:dyDescent="0.25">
      <c r="A107">
        <v>105</v>
      </c>
      <c r="B107" t="s">
        <v>259</v>
      </c>
      <c r="C107" s="6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10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  <c r="V107" t="s">
        <v>20</v>
      </c>
      <c r="W107">
        <v>164</v>
      </c>
    </row>
    <row r="108" spans="1:23" x14ac:dyDescent="0.25">
      <c r="A108">
        <v>106</v>
      </c>
      <c r="B108" t="s">
        <v>261</v>
      </c>
      <c r="C108" s="6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10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  <c r="V108" t="s">
        <v>20</v>
      </c>
      <c r="W108">
        <v>336</v>
      </c>
    </row>
    <row r="109" spans="1:23" ht="31.5" x14ac:dyDescent="0.25">
      <c r="A109">
        <v>107</v>
      </c>
      <c r="B109" t="s">
        <v>263</v>
      </c>
      <c r="C109" s="6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10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  <c r="V109" t="s">
        <v>14</v>
      </c>
      <c r="W109">
        <v>37</v>
      </c>
    </row>
    <row r="110" spans="1:23" ht="31.5" x14ac:dyDescent="0.25">
      <c r="A110">
        <v>108</v>
      </c>
      <c r="B110" t="s">
        <v>265</v>
      </c>
      <c r="C110" s="6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10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  <c r="V110" t="s">
        <v>20</v>
      </c>
      <c r="W110">
        <v>1917</v>
      </c>
    </row>
    <row r="111" spans="1:23" x14ac:dyDescent="0.25">
      <c r="A111">
        <v>109</v>
      </c>
      <c r="B111" t="s">
        <v>267</v>
      </c>
      <c r="C111" s="6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10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  <c r="V111" t="s">
        <v>20</v>
      </c>
      <c r="W111">
        <v>95</v>
      </c>
    </row>
    <row r="112" spans="1:23" ht="31.5" x14ac:dyDescent="0.25">
      <c r="A112">
        <v>110</v>
      </c>
      <c r="B112" t="s">
        <v>270</v>
      </c>
      <c r="C112" s="6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10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  <c r="V112" t="s">
        <v>20</v>
      </c>
      <c r="W112">
        <v>147</v>
      </c>
    </row>
    <row r="113" spans="1:23" x14ac:dyDescent="0.25">
      <c r="A113">
        <v>111</v>
      </c>
      <c r="B113" t="s">
        <v>272</v>
      </c>
      <c r="C113" s="6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10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  <c r="V113" t="s">
        <v>20</v>
      </c>
      <c r="W113">
        <v>86</v>
      </c>
    </row>
    <row r="114" spans="1:23" x14ac:dyDescent="0.25">
      <c r="A114">
        <v>112</v>
      </c>
      <c r="B114" t="s">
        <v>274</v>
      </c>
      <c r="C114" s="6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10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  <c r="V114" t="s">
        <v>20</v>
      </c>
      <c r="W114">
        <v>83</v>
      </c>
    </row>
    <row r="115" spans="1:23" x14ac:dyDescent="0.25">
      <c r="A115">
        <v>113</v>
      </c>
      <c r="B115" t="s">
        <v>276</v>
      </c>
      <c r="C115" s="6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10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  <c r="V115" t="s">
        <v>14</v>
      </c>
      <c r="W115">
        <v>60</v>
      </c>
    </row>
    <row r="116" spans="1:23" x14ac:dyDescent="0.25">
      <c r="A116">
        <v>114</v>
      </c>
      <c r="B116" t="s">
        <v>278</v>
      </c>
      <c r="C116" s="6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10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  <c r="V116" t="s">
        <v>14</v>
      </c>
      <c r="W116">
        <v>296</v>
      </c>
    </row>
    <row r="117" spans="1:23" x14ac:dyDescent="0.25">
      <c r="A117">
        <v>115</v>
      </c>
      <c r="B117" t="s">
        <v>280</v>
      </c>
      <c r="C117" s="6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10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  <c r="V117" t="s">
        <v>20</v>
      </c>
      <c r="W117">
        <v>676</v>
      </c>
    </row>
    <row r="118" spans="1:23" ht="31.5" x14ac:dyDescent="0.25">
      <c r="A118">
        <v>116</v>
      </c>
      <c r="B118" t="s">
        <v>282</v>
      </c>
      <c r="C118" s="6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10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  <c r="V118" t="s">
        <v>20</v>
      </c>
      <c r="W118">
        <v>361</v>
      </c>
    </row>
    <row r="119" spans="1:23" x14ac:dyDescent="0.25">
      <c r="A119">
        <v>117</v>
      </c>
      <c r="B119" t="s">
        <v>284</v>
      </c>
      <c r="C119" s="6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10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  <c r="V119" t="s">
        <v>20</v>
      </c>
      <c r="W119">
        <v>131</v>
      </c>
    </row>
    <row r="120" spans="1:23" x14ac:dyDescent="0.25">
      <c r="A120">
        <v>118</v>
      </c>
      <c r="B120" t="s">
        <v>286</v>
      </c>
      <c r="C120" s="6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10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  <c r="V120" t="s">
        <v>20</v>
      </c>
      <c r="W120">
        <v>126</v>
      </c>
    </row>
    <row r="121" spans="1:23" ht="31.5" x14ac:dyDescent="0.25">
      <c r="A121">
        <v>119</v>
      </c>
      <c r="B121" t="s">
        <v>288</v>
      </c>
      <c r="C121" s="6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10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  <c r="V121" t="s">
        <v>14</v>
      </c>
      <c r="W121">
        <v>3304</v>
      </c>
    </row>
    <row r="122" spans="1:23" x14ac:dyDescent="0.25">
      <c r="A122">
        <v>120</v>
      </c>
      <c r="B122" t="s">
        <v>290</v>
      </c>
      <c r="C122" s="6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10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  <c r="V122" t="s">
        <v>14</v>
      </c>
      <c r="W122">
        <v>73</v>
      </c>
    </row>
    <row r="123" spans="1:23" x14ac:dyDescent="0.25">
      <c r="A123">
        <v>121</v>
      </c>
      <c r="B123" t="s">
        <v>293</v>
      </c>
      <c r="C123" s="6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10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  <c r="V123" t="s">
        <v>20</v>
      </c>
      <c r="W123">
        <v>275</v>
      </c>
    </row>
    <row r="124" spans="1:23" x14ac:dyDescent="0.25">
      <c r="A124">
        <v>122</v>
      </c>
      <c r="B124" t="s">
        <v>295</v>
      </c>
      <c r="C124" s="6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10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  <c r="V124" t="s">
        <v>20</v>
      </c>
      <c r="W124">
        <v>67</v>
      </c>
    </row>
    <row r="125" spans="1:23" x14ac:dyDescent="0.25">
      <c r="A125">
        <v>123</v>
      </c>
      <c r="B125" t="s">
        <v>297</v>
      </c>
      <c r="C125" s="6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10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  <c r="V125" t="s">
        <v>20</v>
      </c>
      <c r="W125">
        <v>154</v>
      </c>
    </row>
    <row r="126" spans="1:23" x14ac:dyDescent="0.25">
      <c r="A126">
        <v>124</v>
      </c>
      <c r="B126" t="s">
        <v>299</v>
      </c>
      <c r="C126" s="6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10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  <c r="V126" t="s">
        <v>20</v>
      </c>
      <c r="W126">
        <v>1782</v>
      </c>
    </row>
    <row r="127" spans="1:23" x14ac:dyDescent="0.25">
      <c r="A127">
        <v>125</v>
      </c>
      <c r="B127" t="s">
        <v>301</v>
      </c>
      <c r="C127" s="6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10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  <c r="V127" t="s">
        <v>20</v>
      </c>
      <c r="W127">
        <v>903</v>
      </c>
    </row>
    <row r="128" spans="1:23" x14ac:dyDescent="0.25">
      <c r="A128">
        <v>126</v>
      </c>
      <c r="B128" t="s">
        <v>303</v>
      </c>
      <c r="C128" s="6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10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  <c r="V128" t="s">
        <v>14</v>
      </c>
      <c r="W128">
        <v>3387</v>
      </c>
    </row>
    <row r="129" spans="1:23" x14ac:dyDescent="0.25">
      <c r="A129">
        <v>127</v>
      </c>
      <c r="B129" t="s">
        <v>305</v>
      </c>
      <c r="C129" s="6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10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  <c r="V129" t="s">
        <v>14</v>
      </c>
      <c r="W129">
        <v>662</v>
      </c>
    </row>
    <row r="130" spans="1:23" x14ac:dyDescent="0.25">
      <c r="A130">
        <v>128</v>
      </c>
      <c r="B130" t="s">
        <v>307</v>
      </c>
      <c r="C130" s="6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10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9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  <c r="V130" t="s">
        <v>20</v>
      </c>
      <c r="W130">
        <v>94</v>
      </c>
    </row>
    <row r="131" spans="1:23" x14ac:dyDescent="0.25">
      <c r="A131">
        <v>129</v>
      </c>
      <c r="B131" t="s">
        <v>309</v>
      </c>
      <c r="C131" s="6" t="s">
        <v>310</v>
      </c>
      <c r="D131">
        <v>148500</v>
      </c>
      <c r="E131">
        <v>4756</v>
      </c>
      <c r="F131" s="7">
        <f t="shared" ref="F131:F194" si="12">(E131/D131)*100</f>
        <v>3.202693602693603</v>
      </c>
      <c r="G131" t="s">
        <v>74</v>
      </c>
      <c r="H131">
        <v>55</v>
      </c>
      <c r="I131" s="10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3">(((L131/60)/60)/24)+DATE(1970,1,1)</f>
        <v>42038.25</v>
      </c>
      <c r="O131" s="9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FIND("/",R131,1)-1)</f>
        <v>food</v>
      </c>
      <c r="T131" t="str">
        <f t="shared" ref="T131:T194" si="16">RIGHT(R131, LEN(R131)-FIND("/",R131,1))</f>
        <v>food trucks</v>
      </c>
      <c r="V131" t="s">
        <v>20</v>
      </c>
      <c r="W131">
        <v>180</v>
      </c>
    </row>
    <row r="132" spans="1:23" x14ac:dyDescent="0.25">
      <c r="A132">
        <v>130</v>
      </c>
      <c r="B132" t="s">
        <v>311</v>
      </c>
      <c r="C132" s="6" t="s">
        <v>312</v>
      </c>
      <c r="D132">
        <v>9600</v>
      </c>
      <c r="E132">
        <v>14925</v>
      </c>
      <c r="F132" s="7">
        <f t="shared" si="12"/>
        <v>155.46875</v>
      </c>
      <c r="G132" t="s">
        <v>20</v>
      </c>
      <c r="H132">
        <v>533</v>
      </c>
      <c r="I132" s="10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9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  <c r="V132" t="s">
        <v>14</v>
      </c>
      <c r="W132">
        <v>774</v>
      </c>
    </row>
    <row r="133" spans="1:23" ht="31.5" x14ac:dyDescent="0.25">
      <c r="A133">
        <v>131</v>
      </c>
      <c r="B133" t="s">
        <v>313</v>
      </c>
      <c r="C133" s="6" t="s">
        <v>314</v>
      </c>
      <c r="D133">
        <v>164700</v>
      </c>
      <c r="E133">
        <v>166116</v>
      </c>
      <c r="F133" s="7">
        <f t="shared" si="12"/>
        <v>100.85974499089254</v>
      </c>
      <c r="G133" t="s">
        <v>20</v>
      </c>
      <c r="H133">
        <v>2443</v>
      </c>
      <c r="I133" s="10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9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  <c r="V133" t="s">
        <v>14</v>
      </c>
      <c r="W133">
        <v>672</v>
      </c>
    </row>
    <row r="134" spans="1:23" x14ac:dyDescent="0.25">
      <c r="A134">
        <v>132</v>
      </c>
      <c r="B134" t="s">
        <v>315</v>
      </c>
      <c r="C134" s="6" t="s">
        <v>316</v>
      </c>
      <c r="D134">
        <v>3300</v>
      </c>
      <c r="E134">
        <v>3834</v>
      </c>
      <c r="F134" s="7">
        <f t="shared" si="12"/>
        <v>116.18181818181819</v>
      </c>
      <c r="G134" t="s">
        <v>20</v>
      </c>
      <c r="H134">
        <v>89</v>
      </c>
      <c r="I134" s="10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9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  <c r="V134" t="s">
        <v>74</v>
      </c>
      <c r="W134">
        <v>532</v>
      </c>
    </row>
    <row r="135" spans="1:23" x14ac:dyDescent="0.25">
      <c r="A135">
        <v>133</v>
      </c>
      <c r="B135" t="s">
        <v>317</v>
      </c>
      <c r="C135" s="6" t="s">
        <v>318</v>
      </c>
      <c r="D135">
        <v>4500</v>
      </c>
      <c r="E135">
        <v>13985</v>
      </c>
      <c r="F135" s="7">
        <f t="shared" si="12"/>
        <v>310.77777777777777</v>
      </c>
      <c r="G135" t="s">
        <v>20</v>
      </c>
      <c r="H135">
        <v>159</v>
      </c>
      <c r="I135" s="10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9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  <c r="V135" t="s">
        <v>74</v>
      </c>
      <c r="W135">
        <v>55</v>
      </c>
    </row>
    <row r="136" spans="1:23" x14ac:dyDescent="0.25">
      <c r="A136">
        <v>134</v>
      </c>
      <c r="B136" t="s">
        <v>320</v>
      </c>
      <c r="C136" s="6" t="s">
        <v>321</v>
      </c>
      <c r="D136">
        <v>99500</v>
      </c>
      <c r="E136">
        <v>89288</v>
      </c>
      <c r="F136" s="7">
        <f t="shared" si="12"/>
        <v>89.73668341708543</v>
      </c>
      <c r="G136" t="s">
        <v>14</v>
      </c>
      <c r="H136">
        <v>940</v>
      </c>
      <c r="I136" s="10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9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  <c r="V136" t="s">
        <v>20</v>
      </c>
      <c r="W136">
        <v>533</v>
      </c>
    </row>
    <row r="137" spans="1:23" x14ac:dyDescent="0.25">
      <c r="A137">
        <v>135</v>
      </c>
      <c r="B137" t="s">
        <v>322</v>
      </c>
      <c r="C137" s="6" t="s">
        <v>323</v>
      </c>
      <c r="D137">
        <v>7700</v>
      </c>
      <c r="E137">
        <v>5488</v>
      </c>
      <c r="F137" s="7">
        <f t="shared" si="12"/>
        <v>71.27272727272728</v>
      </c>
      <c r="G137" t="s">
        <v>14</v>
      </c>
      <c r="H137">
        <v>117</v>
      </c>
      <c r="I137" s="10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9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  <c r="V137" t="s">
        <v>20</v>
      </c>
      <c r="W137">
        <v>2443</v>
      </c>
    </row>
    <row r="138" spans="1:23" x14ac:dyDescent="0.25">
      <c r="A138">
        <v>136</v>
      </c>
      <c r="B138" t="s">
        <v>324</v>
      </c>
      <c r="C138" s="6" t="s">
        <v>325</v>
      </c>
      <c r="D138">
        <v>82800</v>
      </c>
      <c r="E138">
        <v>2721</v>
      </c>
      <c r="F138" s="7">
        <f t="shared" si="12"/>
        <v>3.2862318840579712</v>
      </c>
      <c r="G138" t="s">
        <v>74</v>
      </c>
      <c r="H138">
        <v>58</v>
      </c>
      <c r="I138" s="10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9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  <c r="V138" t="s">
        <v>20</v>
      </c>
      <c r="W138">
        <v>89</v>
      </c>
    </row>
    <row r="139" spans="1:23" x14ac:dyDescent="0.25">
      <c r="A139">
        <v>137</v>
      </c>
      <c r="B139" t="s">
        <v>326</v>
      </c>
      <c r="C139" s="6" t="s">
        <v>327</v>
      </c>
      <c r="D139">
        <v>1800</v>
      </c>
      <c r="E139">
        <v>4712</v>
      </c>
      <c r="F139" s="7">
        <f t="shared" si="12"/>
        <v>261.77777777777777</v>
      </c>
      <c r="G139" t="s">
        <v>20</v>
      </c>
      <c r="H139">
        <v>50</v>
      </c>
      <c r="I139" s="10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9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  <c r="V139" t="s">
        <v>20</v>
      </c>
      <c r="W139">
        <v>159</v>
      </c>
    </row>
    <row r="140" spans="1:23" ht="31.5" x14ac:dyDescent="0.25">
      <c r="A140">
        <v>138</v>
      </c>
      <c r="B140" t="s">
        <v>328</v>
      </c>
      <c r="C140" s="6" t="s">
        <v>329</v>
      </c>
      <c r="D140">
        <v>9600</v>
      </c>
      <c r="E140">
        <v>9216</v>
      </c>
      <c r="F140" s="7">
        <f t="shared" si="12"/>
        <v>96</v>
      </c>
      <c r="G140" t="s">
        <v>14</v>
      </c>
      <c r="H140">
        <v>115</v>
      </c>
      <c r="I140" s="10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9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  <c r="V140" t="s">
        <v>14</v>
      </c>
      <c r="W140">
        <v>940</v>
      </c>
    </row>
    <row r="141" spans="1:23" x14ac:dyDescent="0.25">
      <c r="A141">
        <v>139</v>
      </c>
      <c r="B141" t="s">
        <v>330</v>
      </c>
      <c r="C141" s="6" t="s">
        <v>331</v>
      </c>
      <c r="D141">
        <v>92100</v>
      </c>
      <c r="E141">
        <v>19246</v>
      </c>
      <c r="F141" s="7">
        <f t="shared" si="12"/>
        <v>20.896851248642779</v>
      </c>
      <c r="G141" t="s">
        <v>14</v>
      </c>
      <c r="H141">
        <v>326</v>
      </c>
      <c r="I141" s="10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9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  <c r="V141" t="s">
        <v>14</v>
      </c>
      <c r="W141">
        <v>117</v>
      </c>
    </row>
    <row r="142" spans="1:23" ht="31.5" x14ac:dyDescent="0.25">
      <c r="A142">
        <v>140</v>
      </c>
      <c r="B142" t="s">
        <v>332</v>
      </c>
      <c r="C142" s="6" t="s">
        <v>333</v>
      </c>
      <c r="D142">
        <v>5500</v>
      </c>
      <c r="E142">
        <v>12274</v>
      </c>
      <c r="F142" s="7">
        <f t="shared" si="12"/>
        <v>223.16363636363636</v>
      </c>
      <c r="G142" t="s">
        <v>20</v>
      </c>
      <c r="H142">
        <v>186</v>
      </c>
      <c r="I142" s="10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9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  <c r="V142" t="s">
        <v>74</v>
      </c>
      <c r="W142">
        <v>58</v>
      </c>
    </row>
    <row r="143" spans="1:23" x14ac:dyDescent="0.25">
      <c r="A143">
        <v>141</v>
      </c>
      <c r="B143" t="s">
        <v>334</v>
      </c>
      <c r="C143" s="6" t="s">
        <v>335</v>
      </c>
      <c r="D143">
        <v>64300</v>
      </c>
      <c r="E143">
        <v>65323</v>
      </c>
      <c r="F143" s="7">
        <f t="shared" si="12"/>
        <v>101.59097978227061</v>
      </c>
      <c r="G143" t="s">
        <v>20</v>
      </c>
      <c r="H143">
        <v>1071</v>
      </c>
      <c r="I143" s="10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9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  <c r="V143" t="s">
        <v>20</v>
      </c>
      <c r="W143">
        <v>50</v>
      </c>
    </row>
    <row r="144" spans="1:23" x14ac:dyDescent="0.25">
      <c r="A144">
        <v>142</v>
      </c>
      <c r="B144" t="s">
        <v>336</v>
      </c>
      <c r="C144" s="6" t="s">
        <v>337</v>
      </c>
      <c r="D144">
        <v>5000</v>
      </c>
      <c r="E144">
        <v>11502</v>
      </c>
      <c r="F144" s="7">
        <f t="shared" si="12"/>
        <v>230.03999999999996</v>
      </c>
      <c r="G144" t="s">
        <v>20</v>
      </c>
      <c r="H144">
        <v>117</v>
      </c>
      <c r="I144" s="10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9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  <c r="V144" t="s">
        <v>14</v>
      </c>
      <c r="W144">
        <v>115</v>
      </c>
    </row>
    <row r="145" spans="1:23" x14ac:dyDescent="0.25">
      <c r="A145">
        <v>143</v>
      </c>
      <c r="B145" t="s">
        <v>338</v>
      </c>
      <c r="C145" s="6" t="s">
        <v>339</v>
      </c>
      <c r="D145">
        <v>5400</v>
      </c>
      <c r="E145">
        <v>7322</v>
      </c>
      <c r="F145" s="7">
        <f t="shared" si="12"/>
        <v>135.59259259259261</v>
      </c>
      <c r="G145" t="s">
        <v>20</v>
      </c>
      <c r="H145">
        <v>70</v>
      </c>
      <c r="I145" s="10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9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  <c r="V145" t="s">
        <v>14</v>
      </c>
      <c r="W145">
        <v>326</v>
      </c>
    </row>
    <row r="146" spans="1:23" x14ac:dyDescent="0.25">
      <c r="A146">
        <v>144</v>
      </c>
      <c r="B146" t="s">
        <v>340</v>
      </c>
      <c r="C146" s="6" t="s">
        <v>341</v>
      </c>
      <c r="D146">
        <v>9000</v>
      </c>
      <c r="E146">
        <v>11619</v>
      </c>
      <c r="F146" s="7">
        <f t="shared" si="12"/>
        <v>129.1</v>
      </c>
      <c r="G146" t="s">
        <v>20</v>
      </c>
      <c r="H146">
        <v>135</v>
      </c>
      <c r="I146" s="10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9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  <c r="V146" t="s">
        <v>20</v>
      </c>
      <c r="W146">
        <v>186</v>
      </c>
    </row>
    <row r="147" spans="1:23" x14ac:dyDescent="0.25">
      <c r="A147">
        <v>145</v>
      </c>
      <c r="B147" t="s">
        <v>342</v>
      </c>
      <c r="C147" s="6" t="s">
        <v>343</v>
      </c>
      <c r="D147">
        <v>25000</v>
      </c>
      <c r="E147">
        <v>59128</v>
      </c>
      <c r="F147" s="7">
        <f t="shared" si="12"/>
        <v>236.512</v>
      </c>
      <c r="G147" t="s">
        <v>20</v>
      </c>
      <c r="H147">
        <v>768</v>
      </c>
      <c r="I147" s="10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9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  <c r="V147" t="s">
        <v>20</v>
      </c>
      <c r="W147">
        <v>1071</v>
      </c>
    </row>
    <row r="148" spans="1:23" ht="31.5" x14ac:dyDescent="0.25">
      <c r="A148">
        <v>146</v>
      </c>
      <c r="B148" t="s">
        <v>344</v>
      </c>
      <c r="C148" s="6" t="s">
        <v>345</v>
      </c>
      <c r="D148">
        <v>8800</v>
      </c>
      <c r="E148">
        <v>1518</v>
      </c>
      <c r="F148" s="7">
        <f t="shared" si="12"/>
        <v>17.25</v>
      </c>
      <c r="G148" t="s">
        <v>74</v>
      </c>
      <c r="H148">
        <v>51</v>
      </c>
      <c r="I148" s="10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9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  <c r="V148" t="s">
        <v>20</v>
      </c>
      <c r="W148">
        <v>117</v>
      </c>
    </row>
    <row r="149" spans="1:23" x14ac:dyDescent="0.25">
      <c r="A149">
        <v>147</v>
      </c>
      <c r="B149" t="s">
        <v>346</v>
      </c>
      <c r="C149" s="6" t="s">
        <v>347</v>
      </c>
      <c r="D149">
        <v>8300</v>
      </c>
      <c r="E149">
        <v>9337</v>
      </c>
      <c r="F149" s="7">
        <f t="shared" si="12"/>
        <v>112.49397590361446</v>
      </c>
      <c r="G149" t="s">
        <v>20</v>
      </c>
      <c r="H149">
        <v>199</v>
      </c>
      <c r="I149" s="10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9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  <c r="V149" t="s">
        <v>20</v>
      </c>
      <c r="W149">
        <v>70</v>
      </c>
    </row>
    <row r="150" spans="1:23" x14ac:dyDescent="0.25">
      <c r="A150">
        <v>148</v>
      </c>
      <c r="B150" t="s">
        <v>348</v>
      </c>
      <c r="C150" s="6" t="s">
        <v>349</v>
      </c>
      <c r="D150">
        <v>9300</v>
      </c>
      <c r="E150">
        <v>11255</v>
      </c>
      <c r="F150" s="7">
        <f t="shared" si="12"/>
        <v>121.02150537634408</v>
      </c>
      <c r="G150" t="s">
        <v>20</v>
      </c>
      <c r="H150">
        <v>107</v>
      </c>
      <c r="I150" s="10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9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  <c r="V150" t="s">
        <v>20</v>
      </c>
      <c r="W150">
        <v>135</v>
      </c>
    </row>
    <row r="151" spans="1:23" x14ac:dyDescent="0.25">
      <c r="A151">
        <v>149</v>
      </c>
      <c r="B151" t="s">
        <v>350</v>
      </c>
      <c r="C151" s="6" t="s">
        <v>351</v>
      </c>
      <c r="D151">
        <v>6200</v>
      </c>
      <c r="E151">
        <v>13632</v>
      </c>
      <c r="F151" s="7">
        <f t="shared" si="12"/>
        <v>219.87096774193549</v>
      </c>
      <c r="G151" t="s">
        <v>20</v>
      </c>
      <c r="H151">
        <v>195</v>
      </c>
      <c r="I151" s="10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9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  <c r="V151" t="s">
        <v>20</v>
      </c>
      <c r="W151">
        <v>768</v>
      </c>
    </row>
    <row r="152" spans="1:23" x14ac:dyDescent="0.25">
      <c r="A152">
        <v>150</v>
      </c>
      <c r="B152" t="s">
        <v>352</v>
      </c>
      <c r="C152" s="6" t="s">
        <v>353</v>
      </c>
      <c r="D152">
        <v>100</v>
      </c>
      <c r="E152">
        <v>1</v>
      </c>
      <c r="F152" s="7">
        <f t="shared" si="12"/>
        <v>1</v>
      </c>
      <c r="G152" t="s">
        <v>14</v>
      </c>
      <c r="H152">
        <v>1</v>
      </c>
      <c r="I152" s="10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9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  <c r="V152" t="s">
        <v>74</v>
      </c>
      <c r="W152">
        <v>51</v>
      </c>
    </row>
    <row r="153" spans="1:23" x14ac:dyDescent="0.25">
      <c r="A153">
        <v>151</v>
      </c>
      <c r="B153" t="s">
        <v>354</v>
      </c>
      <c r="C153" s="6" t="s">
        <v>355</v>
      </c>
      <c r="D153">
        <v>137200</v>
      </c>
      <c r="E153">
        <v>88037</v>
      </c>
      <c r="F153" s="7">
        <f t="shared" si="12"/>
        <v>64.166909620991248</v>
      </c>
      <c r="G153" t="s">
        <v>14</v>
      </c>
      <c r="H153">
        <v>1467</v>
      </c>
      <c r="I153" s="10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9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  <c r="V153" t="s">
        <v>20</v>
      </c>
      <c r="W153">
        <v>199</v>
      </c>
    </row>
    <row r="154" spans="1:23" x14ac:dyDescent="0.25">
      <c r="A154">
        <v>152</v>
      </c>
      <c r="B154" t="s">
        <v>356</v>
      </c>
      <c r="C154" s="6" t="s">
        <v>357</v>
      </c>
      <c r="D154">
        <v>41500</v>
      </c>
      <c r="E154">
        <v>175573</v>
      </c>
      <c r="F154" s="7">
        <f t="shared" si="12"/>
        <v>423.06746987951806</v>
      </c>
      <c r="G154" t="s">
        <v>20</v>
      </c>
      <c r="H154">
        <v>3376</v>
      </c>
      <c r="I154" s="10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9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  <c r="V154" t="s">
        <v>20</v>
      </c>
      <c r="W154">
        <v>107</v>
      </c>
    </row>
    <row r="155" spans="1:23" x14ac:dyDescent="0.25">
      <c r="A155">
        <v>153</v>
      </c>
      <c r="B155" t="s">
        <v>358</v>
      </c>
      <c r="C155" s="6" t="s">
        <v>359</v>
      </c>
      <c r="D155">
        <v>189400</v>
      </c>
      <c r="E155">
        <v>176112</v>
      </c>
      <c r="F155" s="7">
        <f t="shared" si="12"/>
        <v>92.984160506863773</v>
      </c>
      <c r="G155" t="s">
        <v>14</v>
      </c>
      <c r="H155">
        <v>5681</v>
      </c>
      <c r="I155" s="10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9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  <c r="V155" t="s">
        <v>20</v>
      </c>
      <c r="W155">
        <v>195</v>
      </c>
    </row>
    <row r="156" spans="1:23" x14ac:dyDescent="0.25">
      <c r="A156">
        <v>154</v>
      </c>
      <c r="B156" t="s">
        <v>360</v>
      </c>
      <c r="C156" s="6" t="s">
        <v>361</v>
      </c>
      <c r="D156">
        <v>171300</v>
      </c>
      <c r="E156">
        <v>100650</v>
      </c>
      <c r="F156" s="7">
        <f t="shared" si="12"/>
        <v>58.756567425569173</v>
      </c>
      <c r="G156" t="s">
        <v>14</v>
      </c>
      <c r="H156">
        <v>1059</v>
      </c>
      <c r="I156" s="10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9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  <c r="V156" t="s">
        <v>14</v>
      </c>
      <c r="W156">
        <v>1</v>
      </c>
    </row>
    <row r="157" spans="1:23" x14ac:dyDescent="0.25">
      <c r="A157">
        <v>155</v>
      </c>
      <c r="B157" t="s">
        <v>362</v>
      </c>
      <c r="C157" s="6" t="s">
        <v>363</v>
      </c>
      <c r="D157">
        <v>139500</v>
      </c>
      <c r="E157">
        <v>90706</v>
      </c>
      <c r="F157" s="7">
        <f t="shared" si="12"/>
        <v>65.022222222222226</v>
      </c>
      <c r="G157" t="s">
        <v>14</v>
      </c>
      <c r="H157">
        <v>1194</v>
      </c>
      <c r="I157" s="10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9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  <c r="V157" t="s">
        <v>14</v>
      </c>
      <c r="W157">
        <v>1467</v>
      </c>
    </row>
    <row r="158" spans="1:23" x14ac:dyDescent="0.25">
      <c r="A158">
        <v>156</v>
      </c>
      <c r="B158" t="s">
        <v>364</v>
      </c>
      <c r="C158" s="6" t="s">
        <v>365</v>
      </c>
      <c r="D158">
        <v>36400</v>
      </c>
      <c r="E158">
        <v>26914</v>
      </c>
      <c r="F158" s="7">
        <f t="shared" si="12"/>
        <v>73.939560439560438</v>
      </c>
      <c r="G158" t="s">
        <v>74</v>
      </c>
      <c r="H158">
        <v>379</v>
      </c>
      <c r="I158" s="10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9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  <c r="V158" t="s">
        <v>20</v>
      </c>
      <c r="W158">
        <v>3376</v>
      </c>
    </row>
    <row r="159" spans="1:23" x14ac:dyDescent="0.25">
      <c r="A159">
        <v>157</v>
      </c>
      <c r="B159" t="s">
        <v>366</v>
      </c>
      <c r="C159" s="6" t="s">
        <v>367</v>
      </c>
      <c r="D159">
        <v>4200</v>
      </c>
      <c r="E159">
        <v>2212</v>
      </c>
      <c r="F159" s="7">
        <f t="shared" si="12"/>
        <v>52.666666666666664</v>
      </c>
      <c r="G159" t="s">
        <v>14</v>
      </c>
      <c r="H159">
        <v>30</v>
      </c>
      <c r="I159" s="10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9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  <c r="V159" t="s">
        <v>14</v>
      </c>
      <c r="W159">
        <v>5681</v>
      </c>
    </row>
    <row r="160" spans="1:23" x14ac:dyDescent="0.25">
      <c r="A160">
        <v>158</v>
      </c>
      <c r="B160" t="s">
        <v>368</v>
      </c>
      <c r="C160" s="6" t="s">
        <v>369</v>
      </c>
      <c r="D160">
        <v>2100</v>
      </c>
      <c r="E160">
        <v>4640</v>
      </c>
      <c r="F160" s="7">
        <f t="shared" si="12"/>
        <v>220.95238095238096</v>
      </c>
      <c r="G160" t="s">
        <v>20</v>
      </c>
      <c r="H160">
        <v>41</v>
      </c>
      <c r="I160" s="10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9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  <c r="V160" t="s">
        <v>14</v>
      </c>
      <c r="W160">
        <v>1059</v>
      </c>
    </row>
    <row r="161" spans="1:23" x14ac:dyDescent="0.25">
      <c r="A161">
        <v>159</v>
      </c>
      <c r="B161" t="s">
        <v>370</v>
      </c>
      <c r="C161" s="6" t="s">
        <v>371</v>
      </c>
      <c r="D161">
        <v>191200</v>
      </c>
      <c r="E161">
        <v>191222</v>
      </c>
      <c r="F161" s="7">
        <f t="shared" si="12"/>
        <v>100.01150627615063</v>
      </c>
      <c r="G161" t="s">
        <v>20</v>
      </c>
      <c r="H161">
        <v>1821</v>
      </c>
      <c r="I161" s="10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9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  <c r="V161" t="s">
        <v>14</v>
      </c>
      <c r="W161">
        <v>1194</v>
      </c>
    </row>
    <row r="162" spans="1:23" x14ac:dyDescent="0.25">
      <c r="A162">
        <v>160</v>
      </c>
      <c r="B162" t="s">
        <v>372</v>
      </c>
      <c r="C162" s="6" t="s">
        <v>373</v>
      </c>
      <c r="D162">
        <v>8000</v>
      </c>
      <c r="E162">
        <v>12985</v>
      </c>
      <c r="F162" s="7">
        <f t="shared" si="12"/>
        <v>162.3125</v>
      </c>
      <c r="G162" t="s">
        <v>20</v>
      </c>
      <c r="H162">
        <v>164</v>
      </c>
      <c r="I162" s="10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9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  <c r="V162" t="s">
        <v>74</v>
      </c>
      <c r="W162">
        <v>379</v>
      </c>
    </row>
    <row r="163" spans="1:23" ht="31.5" x14ac:dyDescent="0.25">
      <c r="A163">
        <v>161</v>
      </c>
      <c r="B163" t="s">
        <v>374</v>
      </c>
      <c r="C163" s="6" t="s">
        <v>375</v>
      </c>
      <c r="D163">
        <v>5500</v>
      </c>
      <c r="E163">
        <v>4300</v>
      </c>
      <c r="F163" s="7">
        <f t="shared" si="12"/>
        <v>78.181818181818187</v>
      </c>
      <c r="G163" t="s">
        <v>14</v>
      </c>
      <c r="H163">
        <v>75</v>
      </c>
      <c r="I163" s="10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9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  <c r="V163" t="s">
        <v>14</v>
      </c>
      <c r="W163">
        <v>30</v>
      </c>
    </row>
    <row r="164" spans="1:23" ht="31.5" x14ac:dyDescent="0.25">
      <c r="A164">
        <v>162</v>
      </c>
      <c r="B164" t="s">
        <v>376</v>
      </c>
      <c r="C164" s="6" t="s">
        <v>377</v>
      </c>
      <c r="D164">
        <v>6100</v>
      </c>
      <c r="E164">
        <v>9134</v>
      </c>
      <c r="F164" s="7">
        <f t="shared" si="12"/>
        <v>149.73770491803279</v>
      </c>
      <c r="G164" t="s">
        <v>20</v>
      </c>
      <c r="H164">
        <v>157</v>
      </c>
      <c r="I164" s="10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9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  <c r="V164" t="s">
        <v>20</v>
      </c>
      <c r="W164">
        <v>41</v>
      </c>
    </row>
    <row r="165" spans="1:23" x14ac:dyDescent="0.25">
      <c r="A165">
        <v>163</v>
      </c>
      <c r="B165" t="s">
        <v>378</v>
      </c>
      <c r="C165" s="6" t="s">
        <v>379</v>
      </c>
      <c r="D165">
        <v>3500</v>
      </c>
      <c r="E165">
        <v>8864</v>
      </c>
      <c r="F165" s="7">
        <f t="shared" si="12"/>
        <v>253.25714285714284</v>
      </c>
      <c r="G165" t="s">
        <v>20</v>
      </c>
      <c r="H165">
        <v>246</v>
      </c>
      <c r="I165" s="10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9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  <c r="V165" t="s">
        <v>20</v>
      </c>
      <c r="W165">
        <v>1821</v>
      </c>
    </row>
    <row r="166" spans="1:23" x14ac:dyDescent="0.25">
      <c r="A166">
        <v>164</v>
      </c>
      <c r="B166" t="s">
        <v>380</v>
      </c>
      <c r="C166" s="6" t="s">
        <v>381</v>
      </c>
      <c r="D166">
        <v>150500</v>
      </c>
      <c r="E166">
        <v>150755</v>
      </c>
      <c r="F166" s="7">
        <f t="shared" si="12"/>
        <v>100.16943521594683</v>
      </c>
      <c r="G166" t="s">
        <v>20</v>
      </c>
      <c r="H166">
        <v>1396</v>
      </c>
      <c r="I166" s="10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9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  <c r="V166" t="s">
        <v>20</v>
      </c>
      <c r="W166">
        <v>164</v>
      </c>
    </row>
    <row r="167" spans="1:23" x14ac:dyDescent="0.25">
      <c r="A167">
        <v>165</v>
      </c>
      <c r="B167" t="s">
        <v>382</v>
      </c>
      <c r="C167" s="6" t="s">
        <v>383</v>
      </c>
      <c r="D167">
        <v>90400</v>
      </c>
      <c r="E167">
        <v>110279</v>
      </c>
      <c r="F167" s="7">
        <f t="shared" si="12"/>
        <v>121.99004424778761</v>
      </c>
      <c r="G167" t="s">
        <v>20</v>
      </c>
      <c r="H167">
        <v>2506</v>
      </c>
      <c r="I167" s="10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9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  <c r="V167" t="s">
        <v>14</v>
      </c>
      <c r="W167">
        <v>75</v>
      </c>
    </row>
    <row r="168" spans="1:23" x14ac:dyDescent="0.25">
      <c r="A168">
        <v>166</v>
      </c>
      <c r="B168" t="s">
        <v>384</v>
      </c>
      <c r="C168" s="6" t="s">
        <v>385</v>
      </c>
      <c r="D168">
        <v>9800</v>
      </c>
      <c r="E168">
        <v>13439</v>
      </c>
      <c r="F168" s="7">
        <f t="shared" si="12"/>
        <v>137.13265306122449</v>
      </c>
      <c r="G168" t="s">
        <v>20</v>
      </c>
      <c r="H168">
        <v>244</v>
      </c>
      <c r="I168" s="10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9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  <c r="V168" t="s">
        <v>20</v>
      </c>
      <c r="W168">
        <v>157</v>
      </c>
    </row>
    <row r="169" spans="1:23" x14ac:dyDescent="0.25">
      <c r="A169">
        <v>167</v>
      </c>
      <c r="B169" t="s">
        <v>386</v>
      </c>
      <c r="C169" s="6" t="s">
        <v>387</v>
      </c>
      <c r="D169">
        <v>2600</v>
      </c>
      <c r="E169">
        <v>10804</v>
      </c>
      <c r="F169" s="7">
        <f t="shared" si="12"/>
        <v>415.53846153846149</v>
      </c>
      <c r="G169" t="s">
        <v>20</v>
      </c>
      <c r="H169">
        <v>146</v>
      </c>
      <c r="I169" s="10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9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  <c r="V169" t="s">
        <v>20</v>
      </c>
      <c r="W169">
        <v>246</v>
      </c>
    </row>
    <row r="170" spans="1:23" x14ac:dyDescent="0.25">
      <c r="A170">
        <v>168</v>
      </c>
      <c r="B170" t="s">
        <v>388</v>
      </c>
      <c r="C170" s="6" t="s">
        <v>389</v>
      </c>
      <c r="D170">
        <v>128100</v>
      </c>
      <c r="E170">
        <v>40107</v>
      </c>
      <c r="F170" s="7">
        <f t="shared" si="12"/>
        <v>31.30913348946136</v>
      </c>
      <c r="G170" t="s">
        <v>14</v>
      </c>
      <c r="H170">
        <v>955</v>
      </c>
      <c r="I170" s="10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9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  <c r="V170" t="s">
        <v>20</v>
      </c>
      <c r="W170">
        <v>1396</v>
      </c>
    </row>
    <row r="171" spans="1:23" x14ac:dyDescent="0.25">
      <c r="A171">
        <v>169</v>
      </c>
      <c r="B171" t="s">
        <v>390</v>
      </c>
      <c r="C171" s="6" t="s">
        <v>391</v>
      </c>
      <c r="D171">
        <v>23300</v>
      </c>
      <c r="E171">
        <v>98811</v>
      </c>
      <c r="F171" s="7">
        <f t="shared" si="12"/>
        <v>424.08154506437768</v>
      </c>
      <c r="G171" t="s">
        <v>20</v>
      </c>
      <c r="H171">
        <v>1267</v>
      </c>
      <c r="I171" s="10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9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  <c r="V171" t="s">
        <v>20</v>
      </c>
      <c r="W171">
        <v>2506</v>
      </c>
    </row>
    <row r="172" spans="1:23" x14ac:dyDescent="0.25">
      <c r="A172">
        <v>170</v>
      </c>
      <c r="B172" t="s">
        <v>392</v>
      </c>
      <c r="C172" s="6" t="s">
        <v>393</v>
      </c>
      <c r="D172">
        <v>188100</v>
      </c>
      <c r="E172">
        <v>5528</v>
      </c>
      <c r="F172" s="7">
        <f t="shared" si="12"/>
        <v>2.93886230728336</v>
      </c>
      <c r="G172" t="s">
        <v>14</v>
      </c>
      <c r="H172">
        <v>67</v>
      </c>
      <c r="I172" s="10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9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  <c r="V172" t="s">
        <v>20</v>
      </c>
      <c r="W172">
        <v>244</v>
      </c>
    </row>
    <row r="173" spans="1:23" ht="31.5" x14ac:dyDescent="0.25">
      <c r="A173">
        <v>171</v>
      </c>
      <c r="B173" t="s">
        <v>394</v>
      </c>
      <c r="C173" s="6" t="s">
        <v>395</v>
      </c>
      <c r="D173">
        <v>4900</v>
      </c>
      <c r="E173">
        <v>521</v>
      </c>
      <c r="F173" s="7">
        <f t="shared" si="12"/>
        <v>10.63265306122449</v>
      </c>
      <c r="G173" t="s">
        <v>14</v>
      </c>
      <c r="H173">
        <v>5</v>
      </c>
      <c r="I173" s="10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9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  <c r="V173" t="s">
        <v>20</v>
      </c>
      <c r="W173">
        <v>146</v>
      </c>
    </row>
    <row r="174" spans="1:23" x14ac:dyDescent="0.25">
      <c r="A174">
        <v>172</v>
      </c>
      <c r="B174" t="s">
        <v>396</v>
      </c>
      <c r="C174" s="6" t="s">
        <v>397</v>
      </c>
      <c r="D174">
        <v>800</v>
      </c>
      <c r="E174">
        <v>663</v>
      </c>
      <c r="F174" s="7">
        <f t="shared" si="12"/>
        <v>82.875</v>
      </c>
      <c r="G174" t="s">
        <v>14</v>
      </c>
      <c r="H174">
        <v>26</v>
      </c>
      <c r="I174" s="10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9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  <c r="V174" t="s">
        <v>14</v>
      </c>
      <c r="W174">
        <v>955</v>
      </c>
    </row>
    <row r="175" spans="1:23" x14ac:dyDescent="0.25">
      <c r="A175">
        <v>173</v>
      </c>
      <c r="B175" t="s">
        <v>398</v>
      </c>
      <c r="C175" s="6" t="s">
        <v>399</v>
      </c>
      <c r="D175">
        <v>96700</v>
      </c>
      <c r="E175">
        <v>157635</v>
      </c>
      <c r="F175" s="7">
        <f t="shared" si="12"/>
        <v>163.01447776628748</v>
      </c>
      <c r="G175" t="s">
        <v>20</v>
      </c>
      <c r="H175">
        <v>1561</v>
      </c>
      <c r="I175" s="10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9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  <c r="V175" t="s">
        <v>20</v>
      </c>
      <c r="W175">
        <v>1267</v>
      </c>
    </row>
    <row r="176" spans="1:23" x14ac:dyDescent="0.25">
      <c r="A176">
        <v>174</v>
      </c>
      <c r="B176" t="s">
        <v>400</v>
      </c>
      <c r="C176" s="6" t="s">
        <v>401</v>
      </c>
      <c r="D176">
        <v>600</v>
      </c>
      <c r="E176">
        <v>5368</v>
      </c>
      <c r="F176" s="7">
        <f t="shared" si="12"/>
        <v>894.66666666666674</v>
      </c>
      <c r="G176" t="s">
        <v>20</v>
      </c>
      <c r="H176">
        <v>48</v>
      </c>
      <c r="I176" s="10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9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  <c r="V176" t="s">
        <v>14</v>
      </c>
      <c r="W176">
        <v>67</v>
      </c>
    </row>
    <row r="177" spans="1:23" x14ac:dyDescent="0.25">
      <c r="A177">
        <v>175</v>
      </c>
      <c r="B177" t="s">
        <v>402</v>
      </c>
      <c r="C177" s="6" t="s">
        <v>403</v>
      </c>
      <c r="D177">
        <v>181200</v>
      </c>
      <c r="E177">
        <v>47459</v>
      </c>
      <c r="F177" s="7">
        <f t="shared" si="12"/>
        <v>26.191501103752756</v>
      </c>
      <c r="G177" t="s">
        <v>14</v>
      </c>
      <c r="H177">
        <v>1130</v>
      </c>
      <c r="I177" s="10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9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  <c r="V177" t="s">
        <v>14</v>
      </c>
      <c r="W177">
        <v>5</v>
      </c>
    </row>
    <row r="178" spans="1:23" ht="31.5" x14ac:dyDescent="0.25">
      <c r="A178">
        <v>176</v>
      </c>
      <c r="B178" t="s">
        <v>404</v>
      </c>
      <c r="C178" s="6" t="s">
        <v>405</v>
      </c>
      <c r="D178">
        <v>115000</v>
      </c>
      <c r="E178">
        <v>86060</v>
      </c>
      <c r="F178" s="7">
        <f t="shared" si="12"/>
        <v>74.834782608695647</v>
      </c>
      <c r="G178" t="s">
        <v>14</v>
      </c>
      <c r="H178">
        <v>782</v>
      </c>
      <c r="I178" s="10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9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  <c r="V178" t="s">
        <v>14</v>
      </c>
      <c r="W178">
        <v>26</v>
      </c>
    </row>
    <row r="179" spans="1:23" x14ac:dyDescent="0.25">
      <c r="A179">
        <v>177</v>
      </c>
      <c r="B179" t="s">
        <v>406</v>
      </c>
      <c r="C179" s="6" t="s">
        <v>407</v>
      </c>
      <c r="D179">
        <v>38800</v>
      </c>
      <c r="E179">
        <v>161593</v>
      </c>
      <c r="F179" s="7">
        <f t="shared" si="12"/>
        <v>416.47680412371136</v>
      </c>
      <c r="G179" t="s">
        <v>20</v>
      </c>
      <c r="H179">
        <v>2739</v>
      </c>
      <c r="I179" s="10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9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  <c r="V179" t="s">
        <v>20</v>
      </c>
      <c r="W179">
        <v>1561</v>
      </c>
    </row>
    <row r="180" spans="1:23" x14ac:dyDescent="0.25">
      <c r="A180">
        <v>178</v>
      </c>
      <c r="B180" t="s">
        <v>408</v>
      </c>
      <c r="C180" s="6" t="s">
        <v>409</v>
      </c>
      <c r="D180">
        <v>7200</v>
      </c>
      <c r="E180">
        <v>6927</v>
      </c>
      <c r="F180" s="7">
        <f t="shared" si="12"/>
        <v>96.208333333333329</v>
      </c>
      <c r="G180" t="s">
        <v>14</v>
      </c>
      <c r="H180">
        <v>210</v>
      </c>
      <c r="I180" s="10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9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  <c r="V180" t="s">
        <v>20</v>
      </c>
      <c r="W180">
        <v>48</v>
      </c>
    </row>
    <row r="181" spans="1:23" ht="31.5" x14ac:dyDescent="0.25">
      <c r="A181">
        <v>179</v>
      </c>
      <c r="B181" t="s">
        <v>410</v>
      </c>
      <c r="C181" s="6" t="s">
        <v>411</v>
      </c>
      <c r="D181">
        <v>44500</v>
      </c>
      <c r="E181">
        <v>159185</v>
      </c>
      <c r="F181" s="7">
        <f t="shared" si="12"/>
        <v>357.71910112359546</v>
      </c>
      <c r="G181" t="s">
        <v>20</v>
      </c>
      <c r="H181">
        <v>3537</v>
      </c>
      <c r="I181" s="10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9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  <c r="V181" t="s">
        <v>14</v>
      </c>
      <c r="W181">
        <v>1130</v>
      </c>
    </row>
    <row r="182" spans="1:23" x14ac:dyDescent="0.25">
      <c r="A182">
        <v>180</v>
      </c>
      <c r="B182" t="s">
        <v>412</v>
      </c>
      <c r="C182" s="6" t="s">
        <v>413</v>
      </c>
      <c r="D182">
        <v>56000</v>
      </c>
      <c r="E182">
        <v>172736</v>
      </c>
      <c r="F182" s="7">
        <f t="shared" si="12"/>
        <v>308.45714285714286</v>
      </c>
      <c r="G182" t="s">
        <v>20</v>
      </c>
      <c r="H182">
        <v>2107</v>
      </c>
      <c r="I182" s="10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9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  <c r="V182" t="s">
        <v>14</v>
      </c>
      <c r="W182">
        <v>782</v>
      </c>
    </row>
    <row r="183" spans="1:23" x14ac:dyDescent="0.25">
      <c r="A183">
        <v>181</v>
      </c>
      <c r="B183" t="s">
        <v>414</v>
      </c>
      <c r="C183" s="6" t="s">
        <v>415</v>
      </c>
      <c r="D183">
        <v>8600</v>
      </c>
      <c r="E183">
        <v>5315</v>
      </c>
      <c r="F183" s="7">
        <f t="shared" si="12"/>
        <v>61.802325581395344</v>
      </c>
      <c r="G183" t="s">
        <v>14</v>
      </c>
      <c r="H183">
        <v>136</v>
      </c>
      <c r="I183" s="10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9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  <c r="V183" t="s">
        <v>20</v>
      </c>
      <c r="W183">
        <v>2739</v>
      </c>
    </row>
    <row r="184" spans="1:23" ht="31.5" x14ac:dyDescent="0.25">
      <c r="A184">
        <v>182</v>
      </c>
      <c r="B184" t="s">
        <v>416</v>
      </c>
      <c r="C184" s="6" t="s">
        <v>417</v>
      </c>
      <c r="D184">
        <v>27100</v>
      </c>
      <c r="E184">
        <v>195750</v>
      </c>
      <c r="F184" s="7">
        <f t="shared" si="12"/>
        <v>722.32472324723244</v>
      </c>
      <c r="G184" t="s">
        <v>20</v>
      </c>
      <c r="H184">
        <v>3318</v>
      </c>
      <c r="I184" s="10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9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  <c r="V184" t="s">
        <v>14</v>
      </c>
      <c r="W184">
        <v>210</v>
      </c>
    </row>
    <row r="185" spans="1:23" ht="31.5" x14ac:dyDescent="0.25">
      <c r="A185">
        <v>183</v>
      </c>
      <c r="B185" t="s">
        <v>418</v>
      </c>
      <c r="C185" s="6" t="s">
        <v>419</v>
      </c>
      <c r="D185">
        <v>5100</v>
      </c>
      <c r="E185">
        <v>3525</v>
      </c>
      <c r="F185" s="7">
        <f t="shared" si="12"/>
        <v>69.117647058823522</v>
      </c>
      <c r="G185" t="s">
        <v>14</v>
      </c>
      <c r="H185">
        <v>86</v>
      </c>
      <c r="I185" s="10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9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  <c r="V185" t="s">
        <v>20</v>
      </c>
      <c r="W185">
        <v>3537</v>
      </c>
    </row>
    <row r="186" spans="1:23" x14ac:dyDescent="0.25">
      <c r="A186">
        <v>184</v>
      </c>
      <c r="B186" t="s">
        <v>420</v>
      </c>
      <c r="C186" s="6" t="s">
        <v>421</v>
      </c>
      <c r="D186">
        <v>3600</v>
      </c>
      <c r="E186">
        <v>10550</v>
      </c>
      <c r="F186" s="7">
        <f t="shared" si="12"/>
        <v>293.05555555555554</v>
      </c>
      <c r="G186" t="s">
        <v>20</v>
      </c>
      <c r="H186">
        <v>340</v>
      </c>
      <c r="I186" s="10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9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  <c r="V186" t="s">
        <v>20</v>
      </c>
      <c r="W186">
        <v>2107</v>
      </c>
    </row>
    <row r="187" spans="1:23" x14ac:dyDescent="0.25">
      <c r="A187">
        <v>185</v>
      </c>
      <c r="B187" t="s">
        <v>422</v>
      </c>
      <c r="C187" s="6" t="s">
        <v>423</v>
      </c>
      <c r="D187">
        <v>1000</v>
      </c>
      <c r="E187">
        <v>718</v>
      </c>
      <c r="F187" s="7">
        <f t="shared" si="12"/>
        <v>71.8</v>
      </c>
      <c r="G187" t="s">
        <v>14</v>
      </c>
      <c r="H187">
        <v>19</v>
      </c>
      <c r="I187" s="10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9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  <c r="V187" t="s">
        <v>14</v>
      </c>
      <c r="W187">
        <v>136</v>
      </c>
    </row>
    <row r="188" spans="1:23" x14ac:dyDescent="0.25">
      <c r="A188">
        <v>186</v>
      </c>
      <c r="B188" t="s">
        <v>424</v>
      </c>
      <c r="C188" s="6" t="s">
        <v>425</v>
      </c>
      <c r="D188">
        <v>88800</v>
      </c>
      <c r="E188">
        <v>28358</v>
      </c>
      <c r="F188" s="7">
        <f t="shared" si="12"/>
        <v>31.934684684684683</v>
      </c>
      <c r="G188" t="s">
        <v>14</v>
      </c>
      <c r="H188">
        <v>886</v>
      </c>
      <c r="I188" s="10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9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  <c r="V188" t="s">
        <v>20</v>
      </c>
      <c r="W188">
        <v>3318</v>
      </c>
    </row>
    <row r="189" spans="1:23" x14ac:dyDescent="0.25">
      <c r="A189">
        <v>187</v>
      </c>
      <c r="B189" t="s">
        <v>426</v>
      </c>
      <c r="C189" s="6" t="s">
        <v>427</v>
      </c>
      <c r="D189">
        <v>60200</v>
      </c>
      <c r="E189">
        <v>138384</v>
      </c>
      <c r="F189" s="7">
        <f t="shared" si="12"/>
        <v>229.87375415282392</v>
      </c>
      <c r="G189" t="s">
        <v>20</v>
      </c>
      <c r="H189">
        <v>1442</v>
      </c>
      <c r="I189" s="10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9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  <c r="V189" t="s">
        <v>14</v>
      </c>
      <c r="W189">
        <v>86</v>
      </c>
    </row>
    <row r="190" spans="1:23" x14ac:dyDescent="0.25">
      <c r="A190">
        <v>188</v>
      </c>
      <c r="B190" t="s">
        <v>428</v>
      </c>
      <c r="C190" s="6" t="s">
        <v>429</v>
      </c>
      <c r="D190">
        <v>8200</v>
      </c>
      <c r="E190">
        <v>2625</v>
      </c>
      <c r="F190" s="7">
        <f t="shared" si="12"/>
        <v>32.012195121951223</v>
      </c>
      <c r="G190" t="s">
        <v>14</v>
      </c>
      <c r="H190">
        <v>35</v>
      </c>
      <c r="I190" s="1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9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  <c r="V190" t="s">
        <v>20</v>
      </c>
      <c r="W190">
        <v>340</v>
      </c>
    </row>
    <row r="191" spans="1:23" x14ac:dyDescent="0.25">
      <c r="A191">
        <v>189</v>
      </c>
      <c r="B191" t="s">
        <v>430</v>
      </c>
      <c r="C191" s="6" t="s">
        <v>431</v>
      </c>
      <c r="D191">
        <v>191300</v>
      </c>
      <c r="E191">
        <v>45004</v>
      </c>
      <c r="F191" s="7">
        <f t="shared" si="12"/>
        <v>23.525352848928385</v>
      </c>
      <c r="G191" t="s">
        <v>74</v>
      </c>
      <c r="H191">
        <v>441</v>
      </c>
      <c r="I191" s="10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9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  <c r="V191" t="s">
        <v>14</v>
      </c>
      <c r="W191">
        <v>19</v>
      </c>
    </row>
    <row r="192" spans="1:23" x14ac:dyDescent="0.25">
      <c r="A192">
        <v>190</v>
      </c>
      <c r="B192" t="s">
        <v>432</v>
      </c>
      <c r="C192" s="6" t="s">
        <v>433</v>
      </c>
      <c r="D192">
        <v>3700</v>
      </c>
      <c r="E192">
        <v>2538</v>
      </c>
      <c r="F192" s="7">
        <f t="shared" si="12"/>
        <v>68.594594594594597</v>
      </c>
      <c r="G192" t="s">
        <v>14</v>
      </c>
      <c r="H192">
        <v>24</v>
      </c>
      <c r="I192" s="10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9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  <c r="V192" t="s">
        <v>14</v>
      </c>
      <c r="W192">
        <v>886</v>
      </c>
    </row>
    <row r="193" spans="1:23" x14ac:dyDescent="0.25">
      <c r="A193">
        <v>191</v>
      </c>
      <c r="B193" t="s">
        <v>434</v>
      </c>
      <c r="C193" s="6" t="s">
        <v>435</v>
      </c>
      <c r="D193">
        <v>8400</v>
      </c>
      <c r="E193">
        <v>3188</v>
      </c>
      <c r="F193" s="7">
        <f t="shared" si="12"/>
        <v>37.952380952380956</v>
      </c>
      <c r="G193" t="s">
        <v>14</v>
      </c>
      <c r="H193">
        <v>86</v>
      </c>
      <c r="I193" s="10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9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  <c r="V193" t="s">
        <v>20</v>
      </c>
      <c r="W193">
        <v>1442</v>
      </c>
    </row>
    <row r="194" spans="1:23" x14ac:dyDescent="0.25">
      <c r="A194">
        <v>192</v>
      </c>
      <c r="B194" t="s">
        <v>436</v>
      </c>
      <c r="C194" s="6" t="s">
        <v>437</v>
      </c>
      <c r="D194">
        <v>42600</v>
      </c>
      <c r="E194">
        <v>8517</v>
      </c>
      <c r="F194" s="7">
        <f t="shared" si="12"/>
        <v>19.992957746478872</v>
      </c>
      <c r="G194" t="s">
        <v>14</v>
      </c>
      <c r="H194">
        <v>243</v>
      </c>
      <c r="I194" s="10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3"/>
        <v>41817.208333333336</v>
      </c>
      <c r="O194" s="9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  <c r="V194" t="s">
        <v>14</v>
      </c>
      <c r="W194">
        <v>35</v>
      </c>
    </row>
    <row r="195" spans="1:23" x14ac:dyDescent="0.25">
      <c r="A195">
        <v>193</v>
      </c>
      <c r="B195" t="s">
        <v>438</v>
      </c>
      <c r="C195" s="6" t="s">
        <v>439</v>
      </c>
      <c r="D195">
        <v>6600</v>
      </c>
      <c r="E195">
        <v>3012</v>
      </c>
      <c r="F195" s="7">
        <f t="shared" ref="F195:F258" si="18">(E195/D195)*100</f>
        <v>45.636363636363633</v>
      </c>
      <c r="G195" t="s">
        <v>14</v>
      </c>
      <c r="H195">
        <v>65</v>
      </c>
      <c r="I195" s="10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9">(((L195/60)/60)/24)+DATE(1970,1,1)</f>
        <v>43198.208333333328</v>
      </c>
      <c r="O195" s="9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FIND("/",R195,1)-1)</f>
        <v>music</v>
      </c>
      <c r="T195" t="str">
        <f t="shared" ref="T195:T258" si="22">RIGHT(R195, LEN(R195)-FIND("/",R195,1))</f>
        <v>indie rock</v>
      </c>
      <c r="V195" t="s">
        <v>74</v>
      </c>
      <c r="W195">
        <v>441</v>
      </c>
    </row>
    <row r="196" spans="1:23" x14ac:dyDescent="0.25">
      <c r="A196">
        <v>194</v>
      </c>
      <c r="B196" t="s">
        <v>440</v>
      </c>
      <c r="C196" s="6" t="s">
        <v>441</v>
      </c>
      <c r="D196">
        <v>7100</v>
      </c>
      <c r="E196">
        <v>8716</v>
      </c>
      <c r="F196" s="7">
        <f t="shared" si="18"/>
        <v>122.7605633802817</v>
      </c>
      <c r="G196" t="s">
        <v>20</v>
      </c>
      <c r="H196">
        <v>126</v>
      </c>
      <c r="I196" s="10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9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  <c r="V196" t="s">
        <v>14</v>
      </c>
      <c r="W196">
        <v>24</v>
      </c>
    </row>
    <row r="197" spans="1:23" x14ac:dyDescent="0.25">
      <c r="A197">
        <v>195</v>
      </c>
      <c r="B197" t="s">
        <v>442</v>
      </c>
      <c r="C197" s="6" t="s">
        <v>443</v>
      </c>
      <c r="D197">
        <v>15800</v>
      </c>
      <c r="E197">
        <v>57157</v>
      </c>
      <c r="F197" s="7">
        <f t="shared" si="18"/>
        <v>361.75316455696202</v>
      </c>
      <c r="G197" t="s">
        <v>20</v>
      </c>
      <c r="H197">
        <v>524</v>
      </c>
      <c r="I197" s="10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9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  <c r="V197" t="s">
        <v>14</v>
      </c>
      <c r="W197">
        <v>86</v>
      </c>
    </row>
    <row r="198" spans="1:23" x14ac:dyDescent="0.25">
      <c r="A198">
        <v>196</v>
      </c>
      <c r="B198" t="s">
        <v>444</v>
      </c>
      <c r="C198" s="6" t="s">
        <v>445</v>
      </c>
      <c r="D198">
        <v>8200</v>
      </c>
      <c r="E198">
        <v>5178</v>
      </c>
      <c r="F198" s="7">
        <f t="shared" si="18"/>
        <v>63.146341463414636</v>
      </c>
      <c r="G198" t="s">
        <v>14</v>
      </c>
      <c r="H198">
        <v>100</v>
      </c>
      <c r="I198" s="10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9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  <c r="V198" t="s">
        <v>14</v>
      </c>
      <c r="W198">
        <v>243</v>
      </c>
    </row>
    <row r="199" spans="1:23" x14ac:dyDescent="0.25">
      <c r="A199">
        <v>197</v>
      </c>
      <c r="B199" t="s">
        <v>446</v>
      </c>
      <c r="C199" s="6" t="s">
        <v>447</v>
      </c>
      <c r="D199">
        <v>54700</v>
      </c>
      <c r="E199">
        <v>163118</v>
      </c>
      <c r="F199" s="7">
        <f t="shared" si="18"/>
        <v>298.20475319926874</v>
      </c>
      <c r="G199" t="s">
        <v>20</v>
      </c>
      <c r="H199">
        <v>1989</v>
      </c>
      <c r="I199" s="10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9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  <c r="V199" t="s">
        <v>14</v>
      </c>
      <c r="W199">
        <v>65</v>
      </c>
    </row>
    <row r="200" spans="1:23" x14ac:dyDescent="0.25">
      <c r="A200">
        <v>198</v>
      </c>
      <c r="B200" t="s">
        <v>448</v>
      </c>
      <c r="C200" s="6" t="s">
        <v>449</v>
      </c>
      <c r="D200">
        <v>63200</v>
      </c>
      <c r="E200">
        <v>6041</v>
      </c>
      <c r="F200" s="7">
        <f t="shared" si="18"/>
        <v>9.5585443037974684</v>
      </c>
      <c r="G200" t="s">
        <v>14</v>
      </c>
      <c r="H200">
        <v>168</v>
      </c>
      <c r="I200" s="10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9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  <c r="V200" t="s">
        <v>20</v>
      </c>
      <c r="W200">
        <v>126</v>
      </c>
    </row>
    <row r="201" spans="1:23" x14ac:dyDescent="0.25">
      <c r="A201">
        <v>199</v>
      </c>
      <c r="B201" t="s">
        <v>450</v>
      </c>
      <c r="C201" s="6" t="s">
        <v>451</v>
      </c>
      <c r="D201">
        <v>1800</v>
      </c>
      <c r="E201">
        <v>968</v>
      </c>
      <c r="F201" s="7">
        <f t="shared" si="18"/>
        <v>53.777777777777779</v>
      </c>
      <c r="G201" t="s">
        <v>14</v>
      </c>
      <c r="H201">
        <v>13</v>
      </c>
      <c r="I201" s="10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9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  <c r="V201" t="s">
        <v>20</v>
      </c>
      <c r="W201">
        <v>524</v>
      </c>
    </row>
    <row r="202" spans="1:23" x14ac:dyDescent="0.25">
      <c r="A202">
        <v>200</v>
      </c>
      <c r="B202" t="s">
        <v>452</v>
      </c>
      <c r="C202" s="6" t="s">
        <v>453</v>
      </c>
      <c r="D202">
        <v>100</v>
      </c>
      <c r="E202">
        <v>2</v>
      </c>
      <c r="F202" s="7">
        <f t="shared" si="18"/>
        <v>2</v>
      </c>
      <c r="G202" t="s">
        <v>14</v>
      </c>
      <c r="H202">
        <v>1</v>
      </c>
      <c r="I202" s="10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9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  <c r="V202" t="s">
        <v>14</v>
      </c>
      <c r="W202">
        <v>100</v>
      </c>
    </row>
    <row r="203" spans="1:23" x14ac:dyDescent="0.25">
      <c r="A203">
        <v>201</v>
      </c>
      <c r="B203" t="s">
        <v>454</v>
      </c>
      <c r="C203" s="6" t="s">
        <v>455</v>
      </c>
      <c r="D203">
        <v>2100</v>
      </c>
      <c r="E203">
        <v>14305</v>
      </c>
      <c r="F203" s="7">
        <f t="shared" si="18"/>
        <v>681.19047619047615</v>
      </c>
      <c r="G203" t="s">
        <v>20</v>
      </c>
      <c r="H203">
        <v>157</v>
      </c>
      <c r="I203" s="10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9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  <c r="V203" t="s">
        <v>20</v>
      </c>
      <c r="W203">
        <v>1989</v>
      </c>
    </row>
    <row r="204" spans="1:23" x14ac:dyDescent="0.25">
      <c r="A204">
        <v>202</v>
      </c>
      <c r="B204" t="s">
        <v>456</v>
      </c>
      <c r="C204" s="6" t="s">
        <v>457</v>
      </c>
      <c r="D204">
        <v>8300</v>
      </c>
      <c r="E204">
        <v>6543</v>
      </c>
      <c r="F204" s="7">
        <f t="shared" si="18"/>
        <v>78.831325301204828</v>
      </c>
      <c r="G204" t="s">
        <v>74</v>
      </c>
      <c r="H204">
        <v>82</v>
      </c>
      <c r="I204" s="10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9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  <c r="V204" t="s">
        <v>14</v>
      </c>
      <c r="W204">
        <v>168</v>
      </c>
    </row>
    <row r="205" spans="1:23" ht="31.5" x14ac:dyDescent="0.25">
      <c r="A205">
        <v>203</v>
      </c>
      <c r="B205" t="s">
        <v>458</v>
      </c>
      <c r="C205" s="6" t="s">
        <v>459</v>
      </c>
      <c r="D205">
        <v>143900</v>
      </c>
      <c r="E205">
        <v>193413</v>
      </c>
      <c r="F205" s="7">
        <f t="shared" si="18"/>
        <v>134.40792216817235</v>
      </c>
      <c r="G205" t="s">
        <v>20</v>
      </c>
      <c r="H205">
        <v>4498</v>
      </c>
      <c r="I205" s="10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9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  <c r="V205" t="s">
        <v>14</v>
      </c>
      <c r="W205">
        <v>13</v>
      </c>
    </row>
    <row r="206" spans="1:23" x14ac:dyDescent="0.25">
      <c r="A206">
        <v>204</v>
      </c>
      <c r="B206" t="s">
        <v>460</v>
      </c>
      <c r="C206" s="6" t="s">
        <v>461</v>
      </c>
      <c r="D206">
        <v>75000</v>
      </c>
      <c r="E206">
        <v>2529</v>
      </c>
      <c r="F206" s="7">
        <f t="shared" si="18"/>
        <v>3.3719999999999999</v>
      </c>
      <c r="G206" t="s">
        <v>14</v>
      </c>
      <c r="H206">
        <v>40</v>
      </c>
      <c r="I206" s="10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9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  <c r="V206" t="s">
        <v>14</v>
      </c>
      <c r="W206">
        <v>1</v>
      </c>
    </row>
    <row r="207" spans="1:23" x14ac:dyDescent="0.25">
      <c r="A207">
        <v>205</v>
      </c>
      <c r="B207" t="s">
        <v>462</v>
      </c>
      <c r="C207" s="6" t="s">
        <v>463</v>
      </c>
      <c r="D207">
        <v>1300</v>
      </c>
      <c r="E207">
        <v>5614</v>
      </c>
      <c r="F207" s="7">
        <f t="shared" si="18"/>
        <v>431.84615384615387</v>
      </c>
      <c r="G207" t="s">
        <v>20</v>
      </c>
      <c r="H207">
        <v>80</v>
      </c>
      <c r="I207" s="10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9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  <c r="V207" t="s">
        <v>20</v>
      </c>
      <c r="W207">
        <v>157</v>
      </c>
    </row>
    <row r="208" spans="1:23" x14ac:dyDescent="0.25">
      <c r="A208">
        <v>206</v>
      </c>
      <c r="B208" t="s">
        <v>464</v>
      </c>
      <c r="C208" s="6" t="s">
        <v>465</v>
      </c>
      <c r="D208">
        <v>9000</v>
      </c>
      <c r="E208">
        <v>3496</v>
      </c>
      <c r="F208" s="7">
        <f t="shared" si="18"/>
        <v>38.844444444444441</v>
      </c>
      <c r="G208" t="s">
        <v>74</v>
      </c>
      <c r="H208">
        <v>57</v>
      </c>
      <c r="I208" s="10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9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  <c r="V208" t="s">
        <v>74</v>
      </c>
      <c r="W208">
        <v>82</v>
      </c>
    </row>
    <row r="209" spans="1:23" ht="31.5" x14ac:dyDescent="0.25">
      <c r="A209">
        <v>207</v>
      </c>
      <c r="B209" t="s">
        <v>466</v>
      </c>
      <c r="C209" s="6" t="s">
        <v>467</v>
      </c>
      <c r="D209">
        <v>1000</v>
      </c>
      <c r="E209">
        <v>4257</v>
      </c>
      <c r="F209" s="7">
        <f t="shared" si="18"/>
        <v>425.7</v>
      </c>
      <c r="G209" t="s">
        <v>20</v>
      </c>
      <c r="H209">
        <v>43</v>
      </c>
      <c r="I209" s="10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9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  <c r="V209" t="s">
        <v>20</v>
      </c>
      <c r="W209">
        <v>4498</v>
      </c>
    </row>
    <row r="210" spans="1:23" x14ac:dyDescent="0.25">
      <c r="A210">
        <v>208</v>
      </c>
      <c r="B210" t="s">
        <v>468</v>
      </c>
      <c r="C210" s="6" t="s">
        <v>469</v>
      </c>
      <c r="D210">
        <v>196900</v>
      </c>
      <c r="E210">
        <v>199110</v>
      </c>
      <c r="F210" s="7">
        <f t="shared" si="18"/>
        <v>101.12239715591672</v>
      </c>
      <c r="G210" t="s">
        <v>20</v>
      </c>
      <c r="H210">
        <v>2053</v>
      </c>
      <c r="I210" s="10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9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  <c r="V210" t="s">
        <v>14</v>
      </c>
      <c r="W210">
        <v>40</v>
      </c>
    </row>
    <row r="211" spans="1:23" x14ac:dyDescent="0.25">
      <c r="A211">
        <v>209</v>
      </c>
      <c r="B211" t="s">
        <v>470</v>
      </c>
      <c r="C211" s="6" t="s">
        <v>471</v>
      </c>
      <c r="D211">
        <v>194500</v>
      </c>
      <c r="E211">
        <v>41212</v>
      </c>
      <c r="F211" s="7">
        <f t="shared" si="18"/>
        <v>21.188688946015425</v>
      </c>
      <c r="G211" t="s">
        <v>47</v>
      </c>
      <c r="H211">
        <v>808</v>
      </c>
      <c r="I211" s="10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9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  <c r="V211" t="s">
        <v>20</v>
      </c>
      <c r="W211">
        <v>80</v>
      </c>
    </row>
    <row r="212" spans="1:23" x14ac:dyDescent="0.25">
      <c r="A212">
        <v>210</v>
      </c>
      <c r="B212" t="s">
        <v>472</v>
      </c>
      <c r="C212" s="6" t="s">
        <v>473</v>
      </c>
      <c r="D212">
        <v>9400</v>
      </c>
      <c r="E212">
        <v>6338</v>
      </c>
      <c r="F212" s="7">
        <f t="shared" si="18"/>
        <v>67.425531914893625</v>
      </c>
      <c r="G212" t="s">
        <v>14</v>
      </c>
      <c r="H212">
        <v>226</v>
      </c>
      <c r="I212" s="10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9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  <c r="V212" t="s">
        <v>74</v>
      </c>
      <c r="W212">
        <v>57</v>
      </c>
    </row>
    <row r="213" spans="1:23" ht="31.5" x14ac:dyDescent="0.25">
      <c r="A213">
        <v>211</v>
      </c>
      <c r="B213" t="s">
        <v>475</v>
      </c>
      <c r="C213" s="6" t="s">
        <v>476</v>
      </c>
      <c r="D213">
        <v>104400</v>
      </c>
      <c r="E213">
        <v>99100</v>
      </c>
      <c r="F213" s="7">
        <f t="shared" si="18"/>
        <v>94.923371647509583</v>
      </c>
      <c r="G213" t="s">
        <v>14</v>
      </c>
      <c r="H213">
        <v>1625</v>
      </c>
      <c r="I213" s="10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9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  <c r="V213" t="s">
        <v>20</v>
      </c>
      <c r="W213">
        <v>43</v>
      </c>
    </row>
    <row r="214" spans="1:23" x14ac:dyDescent="0.25">
      <c r="A214">
        <v>212</v>
      </c>
      <c r="B214" t="s">
        <v>477</v>
      </c>
      <c r="C214" s="6" t="s">
        <v>478</v>
      </c>
      <c r="D214">
        <v>8100</v>
      </c>
      <c r="E214">
        <v>12300</v>
      </c>
      <c r="F214" s="7">
        <f t="shared" si="18"/>
        <v>151.85185185185185</v>
      </c>
      <c r="G214" t="s">
        <v>20</v>
      </c>
      <c r="H214">
        <v>168</v>
      </c>
      <c r="I214" s="10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9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  <c r="V214" t="s">
        <v>20</v>
      </c>
      <c r="W214">
        <v>2053</v>
      </c>
    </row>
    <row r="215" spans="1:23" ht="31.5" x14ac:dyDescent="0.25">
      <c r="A215">
        <v>213</v>
      </c>
      <c r="B215" t="s">
        <v>479</v>
      </c>
      <c r="C215" s="6" t="s">
        <v>480</v>
      </c>
      <c r="D215">
        <v>87900</v>
      </c>
      <c r="E215">
        <v>171549</v>
      </c>
      <c r="F215" s="7">
        <f t="shared" si="18"/>
        <v>195.16382252559728</v>
      </c>
      <c r="G215" t="s">
        <v>20</v>
      </c>
      <c r="H215">
        <v>4289</v>
      </c>
      <c r="I215" s="10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9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  <c r="V215" t="s">
        <v>47</v>
      </c>
      <c r="W215">
        <v>808</v>
      </c>
    </row>
    <row r="216" spans="1:23" x14ac:dyDescent="0.25">
      <c r="A216">
        <v>214</v>
      </c>
      <c r="B216" t="s">
        <v>481</v>
      </c>
      <c r="C216" s="6" t="s">
        <v>482</v>
      </c>
      <c r="D216">
        <v>1400</v>
      </c>
      <c r="E216">
        <v>14324</v>
      </c>
      <c r="F216" s="7">
        <f t="shared" si="18"/>
        <v>1023.1428571428571</v>
      </c>
      <c r="G216" t="s">
        <v>20</v>
      </c>
      <c r="H216">
        <v>165</v>
      </c>
      <c r="I216" s="10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9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  <c r="V216" t="s">
        <v>14</v>
      </c>
      <c r="W216">
        <v>226</v>
      </c>
    </row>
    <row r="217" spans="1:23" x14ac:dyDescent="0.25">
      <c r="A217">
        <v>215</v>
      </c>
      <c r="B217" t="s">
        <v>483</v>
      </c>
      <c r="C217" s="6" t="s">
        <v>484</v>
      </c>
      <c r="D217">
        <v>156800</v>
      </c>
      <c r="E217">
        <v>6024</v>
      </c>
      <c r="F217" s="7">
        <f t="shared" si="18"/>
        <v>3.841836734693878</v>
      </c>
      <c r="G217" t="s">
        <v>14</v>
      </c>
      <c r="H217">
        <v>143</v>
      </c>
      <c r="I217" s="10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9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  <c r="V217" t="s">
        <v>14</v>
      </c>
      <c r="W217">
        <v>1625</v>
      </c>
    </row>
    <row r="218" spans="1:23" x14ac:dyDescent="0.25">
      <c r="A218">
        <v>216</v>
      </c>
      <c r="B218" t="s">
        <v>485</v>
      </c>
      <c r="C218" s="6" t="s">
        <v>486</v>
      </c>
      <c r="D218">
        <v>121700</v>
      </c>
      <c r="E218">
        <v>188721</v>
      </c>
      <c r="F218" s="7">
        <f t="shared" si="18"/>
        <v>155.07066557107643</v>
      </c>
      <c r="G218" t="s">
        <v>20</v>
      </c>
      <c r="H218">
        <v>1815</v>
      </c>
      <c r="I218" s="10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9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  <c r="V218" t="s">
        <v>20</v>
      </c>
      <c r="W218">
        <v>168</v>
      </c>
    </row>
    <row r="219" spans="1:23" x14ac:dyDescent="0.25">
      <c r="A219">
        <v>217</v>
      </c>
      <c r="B219" t="s">
        <v>487</v>
      </c>
      <c r="C219" s="6" t="s">
        <v>488</v>
      </c>
      <c r="D219">
        <v>129400</v>
      </c>
      <c r="E219">
        <v>57911</v>
      </c>
      <c r="F219" s="7">
        <f t="shared" si="18"/>
        <v>44.753477588871718</v>
      </c>
      <c r="G219" t="s">
        <v>14</v>
      </c>
      <c r="H219">
        <v>934</v>
      </c>
      <c r="I219" s="10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9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  <c r="V219" t="s">
        <v>20</v>
      </c>
      <c r="W219">
        <v>4289</v>
      </c>
    </row>
    <row r="220" spans="1:23" x14ac:dyDescent="0.25">
      <c r="A220">
        <v>218</v>
      </c>
      <c r="B220" t="s">
        <v>489</v>
      </c>
      <c r="C220" s="6" t="s">
        <v>490</v>
      </c>
      <c r="D220">
        <v>5700</v>
      </c>
      <c r="E220">
        <v>12309</v>
      </c>
      <c r="F220" s="7">
        <f t="shared" si="18"/>
        <v>215.94736842105263</v>
      </c>
      <c r="G220" t="s">
        <v>20</v>
      </c>
      <c r="H220">
        <v>397</v>
      </c>
      <c r="I220" s="10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9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  <c r="V220" t="s">
        <v>20</v>
      </c>
      <c r="W220">
        <v>165</v>
      </c>
    </row>
    <row r="221" spans="1:23" x14ac:dyDescent="0.25">
      <c r="A221">
        <v>219</v>
      </c>
      <c r="B221" t="s">
        <v>491</v>
      </c>
      <c r="C221" s="6" t="s">
        <v>492</v>
      </c>
      <c r="D221">
        <v>41700</v>
      </c>
      <c r="E221">
        <v>138497</v>
      </c>
      <c r="F221" s="7">
        <f t="shared" si="18"/>
        <v>332.12709832134288</v>
      </c>
      <c r="G221" t="s">
        <v>20</v>
      </c>
      <c r="H221">
        <v>1539</v>
      </c>
      <c r="I221" s="10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9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  <c r="V221" t="s">
        <v>14</v>
      </c>
      <c r="W221">
        <v>143</v>
      </c>
    </row>
    <row r="222" spans="1:23" x14ac:dyDescent="0.25">
      <c r="A222">
        <v>220</v>
      </c>
      <c r="B222" t="s">
        <v>493</v>
      </c>
      <c r="C222" s="6" t="s">
        <v>494</v>
      </c>
      <c r="D222">
        <v>7900</v>
      </c>
      <c r="E222">
        <v>667</v>
      </c>
      <c r="F222" s="7">
        <f t="shared" si="18"/>
        <v>8.4430379746835449</v>
      </c>
      <c r="G222" t="s">
        <v>14</v>
      </c>
      <c r="H222">
        <v>17</v>
      </c>
      <c r="I222" s="10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9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  <c r="V222" t="s">
        <v>20</v>
      </c>
      <c r="W222">
        <v>1815</v>
      </c>
    </row>
    <row r="223" spans="1:23" ht="31.5" x14ac:dyDescent="0.25">
      <c r="A223">
        <v>221</v>
      </c>
      <c r="B223" t="s">
        <v>495</v>
      </c>
      <c r="C223" s="6" t="s">
        <v>496</v>
      </c>
      <c r="D223">
        <v>121500</v>
      </c>
      <c r="E223">
        <v>119830</v>
      </c>
      <c r="F223" s="7">
        <f t="shared" si="18"/>
        <v>98.625514403292186</v>
      </c>
      <c r="G223" t="s">
        <v>14</v>
      </c>
      <c r="H223">
        <v>2179</v>
      </c>
      <c r="I223" s="10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9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  <c r="V223" t="s">
        <v>14</v>
      </c>
      <c r="W223">
        <v>934</v>
      </c>
    </row>
    <row r="224" spans="1:23" x14ac:dyDescent="0.25">
      <c r="A224">
        <v>222</v>
      </c>
      <c r="B224" t="s">
        <v>497</v>
      </c>
      <c r="C224" s="6" t="s">
        <v>498</v>
      </c>
      <c r="D224">
        <v>4800</v>
      </c>
      <c r="E224">
        <v>6623</v>
      </c>
      <c r="F224" s="7">
        <f t="shared" si="18"/>
        <v>137.97916666666669</v>
      </c>
      <c r="G224" t="s">
        <v>20</v>
      </c>
      <c r="H224">
        <v>138</v>
      </c>
      <c r="I224" s="10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9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  <c r="V224" t="s">
        <v>20</v>
      </c>
      <c r="W224">
        <v>397</v>
      </c>
    </row>
    <row r="225" spans="1:23" x14ac:dyDescent="0.25">
      <c r="A225">
        <v>223</v>
      </c>
      <c r="B225" t="s">
        <v>499</v>
      </c>
      <c r="C225" s="6" t="s">
        <v>500</v>
      </c>
      <c r="D225">
        <v>87300</v>
      </c>
      <c r="E225">
        <v>81897</v>
      </c>
      <c r="F225" s="7">
        <f t="shared" si="18"/>
        <v>93.81099656357388</v>
      </c>
      <c r="G225" t="s">
        <v>14</v>
      </c>
      <c r="H225">
        <v>931</v>
      </c>
      <c r="I225" s="10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9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  <c r="V225" t="s">
        <v>20</v>
      </c>
      <c r="W225">
        <v>1539</v>
      </c>
    </row>
    <row r="226" spans="1:23" x14ac:dyDescent="0.25">
      <c r="A226">
        <v>224</v>
      </c>
      <c r="B226" t="s">
        <v>501</v>
      </c>
      <c r="C226" s="6" t="s">
        <v>502</v>
      </c>
      <c r="D226">
        <v>46300</v>
      </c>
      <c r="E226">
        <v>186885</v>
      </c>
      <c r="F226" s="7">
        <f t="shared" si="18"/>
        <v>403.63930885529157</v>
      </c>
      <c r="G226" t="s">
        <v>20</v>
      </c>
      <c r="H226">
        <v>3594</v>
      </c>
      <c r="I226" s="10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9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  <c r="V226" t="s">
        <v>14</v>
      </c>
      <c r="W226">
        <v>17</v>
      </c>
    </row>
    <row r="227" spans="1:23" x14ac:dyDescent="0.25">
      <c r="A227">
        <v>225</v>
      </c>
      <c r="B227" t="s">
        <v>503</v>
      </c>
      <c r="C227" s="6" t="s">
        <v>504</v>
      </c>
      <c r="D227">
        <v>67800</v>
      </c>
      <c r="E227">
        <v>176398</v>
      </c>
      <c r="F227" s="7">
        <f t="shared" si="18"/>
        <v>260.1740412979351</v>
      </c>
      <c r="G227" t="s">
        <v>20</v>
      </c>
      <c r="H227">
        <v>5880</v>
      </c>
      <c r="I227" s="10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9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  <c r="V227" t="s">
        <v>14</v>
      </c>
      <c r="W227">
        <v>2179</v>
      </c>
    </row>
    <row r="228" spans="1:23" x14ac:dyDescent="0.25">
      <c r="A228">
        <v>226</v>
      </c>
      <c r="B228" t="s">
        <v>253</v>
      </c>
      <c r="C228" s="6" t="s">
        <v>505</v>
      </c>
      <c r="D228">
        <v>3000</v>
      </c>
      <c r="E228">
        <v>10999</v>
      </c>
      <c r="F228" s="7">
        <f t="shared" si="18"/>
        <v>366.63333333333333</v>
      </c>
      <c r="G228" t="s">
        <v>20</v>
      </c>
      <c r="H228">
        <v>112</v>
      </c>
      <c r="I228" s="10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9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  <c r="V228" t="s">
        <v>20</v>
      </c>
      <c r="W228">
        <v>138</v>
      </c>
    </row>
    <row r="229" spans="1:23" x14ac:dyDescent="0.25">
      <c r="A229">
        <v>227</v>
      </c>
      <c r="B229" t="s">
        <v>506</v>
      </c>
      <c r="C229" s="6" t="s">
        <v>507</v>
      </c>
      <c r="D229">
        <v>60900</v>
      </c>
      <c r="E229">
        <v>102751</v>
      </c>
      <c r="F229" s="7">
        <f t="shared" si="18"/>
        <v>168.72085385878489</v>
      </c>
      <c r="G229" t="s">
        <v>20</v>
      </c>
      <c r="H229">
        <v>943</v>
      </c>
      <c r="I229" s="10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9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  <c r="V229" t="s">
        <v>14</v>
      </c>
      <c r="W229">
        <v>931</v>
      </c>
    </row>
    <row r="230" spans="1:23" x14ac:dyDescent="0.25">
      <c r="A230">
        <v>228</v>
      </c>
      <c r="B230" t="s">
        <v>508</v>
      </c>
      <c r="C230" s="6" t="s">
        <v>509</v>
      </c>
      <c r="D230">
        <v>137900</v>
      </c>
      <c r="E230">
        <v>165352</v>
      </c>
      <c r="F230" s="7">
        <f t="shared" si="18"/>
        <v>119.90717911530093</v>
      </c>
      <c r="G230" t="s">
        <v>20</v>
      </c>
      <c r="H230">
        <v>2468</v>
      </c>
      <c r="I230" s="10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9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  <c r="V230" t="s">
        <v>20</v>
      </c>
      <c r="W230">
        <v>3594</v>
      </c>
    </row>
    <row r="231" spans="1:23" x14ac:dyDescent="0.25">
      <c r="A231">
        <v>229</v>
      </c>
      <c r="B231" t="s">
        <v>510</v>
      </c>
      <c r="C231" s="6" t="s">
        <v>511</v>
      </c>
      <c r="D231">
        <v>85600</v>
      </c>
      <c r="E231">
        <v>165798</v>
      </c>
      <c r="F231" s="7">
        <f t="shared" si="18"/>
        <v>193.68925233644859</v>
      </c>
      <c r="G231" t="s">
        <v>20</v>
      </c>
      <c r="H231">
        <v>2551</v>
      </c>
      <c r="I231" s="10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9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  <c r="V231" t="s">
        <v>20</v>
      </c>
      <c r="W231">
        <v>5880</v>
      </c>
    </row>
    <row r="232" spans="1:23" x14ac:dyDescent="0.25">
      <c r="A232">
        <v>230</v>
      </c>
      <c r="B232" t="s">
        <v>512</v>
      </c>
      <c r="C232" s="6" t="s">
        <v>513</v>
      </c>
      <c r="D232">
        <v>2400</v>
      </c>
      <c r="E232">
        <v>10084</v>
      </c>
      <c r="F232" s="7">
        <f t="shared" si="18"/>
        <v>420.16666666666669</v>
      </c>
      <c r="G232" t="s">
        <v>20</v>
      </c>
      <c r="H232">
        <v>101</v>
      </c>
      <c r="I232" s="10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9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  <c r="V232" t="s">
        <v>20</v>
      </c>
      <c r="W232">
        <v>112</v>
      </c>
    </row>
    <row r="233" spans="1:23" x14ac:dyDescent="0.25">
      <c r="A233">
        <v>231</v>
      </c>
      <c r="B233" t="s">
        <v>514</v>
      </c>
      <c r="C233" s="6" t="s">
        <v>515</v>
      </c>
      <c r="D233">
        <v>7200</v>
      </c>
      <c r="E233">
        <v>5523</v>
      </c>
      <c r="F233" s="7">
        <f t="shared" si="18"/>
        <v>76.708333333333329</v>
      </c>
      <c r="G233" t="s">
        <v>74</v>
      </c>
      <c r="H233">
        <v>67</v>
      </c>
      <c r="I233" s="10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9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  <c r="V233" t="s">
        <v>20</v>
      </c>
      <c r="W233">
        <v>943</v>
      </c>
    </row>
    <row r="234" spans="1:23" x14ac:dyDescent="0.25">
      <c r="A234">
        <v>232</v>
      </c>
      <c r="B234" t="s">
        <v>516</v>
      </c>
      <c r="C234" s="6" t="s">
        <v>517</v>
      </c>
      <c r="D234">
        <v>3400</v>
      </c>
      <c r="E234">
        <v>5823</v>
      </c>
      <c r="F234" s="7">
        <f t="shared" si="18"/>
        <v>171.26470588235293</v>
      </c>
      <c r="G234" t="s">
        <v>20</v>
      </c>
      <c r="H234">
        <v>92</v>
      </c>
      <c r="I234" s="10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9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  <c r="V234" t="s">
        <v>20</v>
      </c>
      <c r="W234">
        <v>2468</v>
      </c>
    </row>
    <row r="235" spans="1:23" x14ac:dyDescent="0.25">
      <c r="A235">
        <v>233</v>
      </c>
      <c r="B235" t="s">
        <v>518</v>
      </c>
      <c r="C235" s="6" t="s">
        <v>519</v>
      </c>
      <c r="D235">
        <v>3800</v>
      </c>
      <c r="E235">
        <v>6000</v>
      </c>
      <c r="F235" s="7">
        <f t="shared" si="18"/>
        <v>157.89473684210526</v>
      </c>
      <c r="G235" t="s">
        <v>20</v>
      </c>
      <c r="H235">
        <v>62</v>
      </c>
      <c r="I235" s="10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9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  <c r="V235" t="s">
        <v>20</v>
      </c>
      <c r="W235">
        <v>2551</v>
      </c>
    </row>
    <row r="236" spans="1:23" x14ac:dyDescent="0.25">
      <c r="A236">
        <v>234</v>
      </c>
      <c r="B236" t="s">
        <v>520</v>
      </c>
      <c r="C236" s="6" t="s">
        <v>521</v>
      </c>
      <c r="D236">
        <v>7500</v>
      </c>
      <c r="E236">
        <v>8181</v>
      </c>
      <c r="F236" s="7">
        <f t="shared" si="18"/>
        <v>109.08</v>
      </c>
      <c r="G236" t="s">
        <v>20</v>
      </c>
      <c r="H236">
        <v>149</v>
      </c>
      <c r="I236" s="10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9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  <c r="V236" t="s">
        <v>20</v>
      </c>
      <c r="W236">
        <v>101</v>
      </c>
    </row>
    <row r="237" spans="1:23" ht="31.5" x14ac:dyDescent="0.25">
      <c r="A237">
        <v>235</v>
      </c>
      <c r="B237" t="s">
        <v>522</v>
      </c>
      <c r="C237" s="6" t="s">
        <v>523</v>
      </c>
      <c r="D237">
        <v>8600</v>
      </c>
      <c r="E237">
        <v>3589</v>
      </c>
      <c r="F237" s="7">
        <f t="shared" si="18"/>
        <v>41.732558139534881</v>
      </c>
      <c r="G237" t="s">
        <v>14</v>
      </c>
      <c r="H237">
        <v>92</v>
      </c>
      <c r="I237" s="10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9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  <c r="V237" t="s">
        <v>74</v>
      </c>
      <c r="W237">
        <v>67</v>
      </c>
    </row>
    <row r="238" spans="1:23" x14ac:dyDescent="0.25">
      <c r="A238">
        <v>236</v>
      </c>
      <c r="B238" t="s">
        <v>524</v>
      </c>
      <c r="C238" s="6" t="s">
        <v>525</v>
      </c>
      <c r="D238">
        <v>39500</v>
      </c>
      <c r="E238">
        <v>4323</v>
      </c>
      <c r="F238" s="7">
        <f t="shared" si="18"/>
        <v>10.944303797468354</v>
      </c>
      <c r="G238" t="s">
        <v>14</v>
      </c>
      <c r="H238">
        <v>57</v>
      </c>
      <c r="I238" s="10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9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  <c r="V238" t="s">
        <v>20</v>
      </c>
      <c r="W238">
        <v>92</v>
      </c>
    </row>
    <row r="239" spans="1:23" ht="31.5" x14ac:dyDescent="0.25">
      <c r="A239">
        <v>237</v>
      </c>
      <c r="B239" t="s">
        <v>526</v>
      </c>
      <c r="C239" s="6" t="s">
        <v>527</v>
      </c>
      <c r="D239">
        <v>9300</v>
      </c>
      <c r="E239">
        <v>14822</v>
      </c>
      <c r="F239" s="7">
        <f t="shared" si="18"/>
        <v>159.3763440860215</v>
      </c>
      <c r="G239" t="s">
        <v>20</v>
      </c>
      <c r="H239">
        <v>329</v>
      </c>
      <c r="I239" s="10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9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  <c r="V239" t="s">
        <v>20</v>
      </c>
      <c r="W239">
        <v>62</v>
      </c>
    </row>
    <row r="240" spans="1:23" x14ac:dyDescent="0.25">
      <c r="A240">
        <v>238</v>
      </c>
      <c r="B240" t="s">
        <v>528</v>
      </c>
      <c r="C240" s="6" t="s">
        <v>529</v>
      </c>
      <c r="D240">
        <v>2400</v>
      </c>
      <c r="E240">
        <v>10138</v>
      </c>
      <c r="F240" s="7">
        <f t="shared" si="18"/>
        <v>422.41666666666669</v>
      </c>
      <c r="G240" t="s">
        <v>20</v>
      </c>
      <c r="H240">
        <v>97</v>
      </c>
      <c r="I240" s="10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9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  <c r="V240" t="s">
        <v>20</v>
      </c>
      <c r="W240">
        <v>149</v>
      </c>
    </row>
    <row r="241" spans="1:23" x14ac:dyDescent="0.25">
      <c r="A241">
        <v>239</v>
      </c>
      <c r="B241" t="s">
        <v>530</v>
      </c>
      <c r="C241" s="6" t="s">
        <v>531</v>
      </c>
      <c r="D241">
        <v>3200</v>
      </c>
      <c r="E241">
        <v>3127</v>
      </c>
      <c r="F241" s="7">
        <f t="shared" si="18"/>
        <v>97.71875</v>
      </c>
      <c r="G241" t="s">
        <v>14</v>
      </c>
      <c r="H241">
        <v>41</v>
      </c>
      <c r="I241" s="10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9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  <c r="V241" t="s">
        <v>14</v>
      </c>
      <c r="W241">
        <v>92</v>
      </c>
    </row>
    <row r="242" spans="1:23" x14ac:dyDescent="0.25">
      <c r="A242">
        <v>240</v>
      </c>
      <c r="B242" t="s">
        <v>532</v>
      </c>
      <c r="C242" s="6" t="s">
        <v>533</v>
      </c>
      <c r="D242">
        <v>29400</v>
      </c>
      <c r="E242">
        <v>123124</v>
      </c>
      <c r="F242" s="7">
        <f t="shared" si="18"/>
        <v>418.78911564625849</v>
      </c>
      <c r="G242" t="s">
        <v>20</v>
      </c>
      <c r="H242">
        <v>1784</v>
      </c>
      <c r="I242" s="10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9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  <c r="V242" t="s">
        <v>14</v>
      </c>
      <c r="W242">
        <v>57</v>
      </c>
    </row>
    <row r="243" spans="1:23" x14ac:dyDescent="0.25">
      <c r="A243">
        <v>241</v>
      </c>
      <c r="B243" t="s">
        <v>534</v>
      </c>
      <c r="C243" s="6" t="s">
        <v>535</v>
      </c>
      <c r="D243">
        <v>168500</v>
      </c>
      <c r="E243">
        <v>171729</v>
      </c>
      <c r="F243" s="7">
        <f t="shared" si="18"/>
        <v>101.91632047477745</v>
      </c>
      <c r="G243" t="s">
        <v>20</v>
      </c>
      <c r="H243">
        <v>1684</v>
      </c>
      <c r="I243" s="10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9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  <c r="V243" t="s">
        <v>20</v>
      </c>
      <c r="W243">
        <v>329</v>
      </c>
    </row>
    <row r="244" spans="1:23" x14ac:dyDescent="0.25">
      <c r="A244">
        <v>242</v>
      </c>
      <c r="B244" t="s">
        <v>536</v>
      </c>
      <c r="C244" s="6" t="s">
        <v>537</v>
      </c>
      <c r="D244">
        <v>8400</v>
      </c>
      <c r="E244">
        <v>10729</v>
      </c>
      <c r="F244" s="7">
        <f t="shared" si="18"/>
        <v>127.72619047619047</v>
      </c>
      <c r="G244" t="s">
        <v>20</v>
      </c>
      <c r="H244">
        <v>250</v>
      </c>
      <c r="I244" s="10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9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  <c r="V244" t="s">
        <v>20</v>
      </c>
      <c r="W244">
        <v>97</v>
      </c>
    </row>
    <row r="245" spans="1:23" ht="31.5" x14ac:dyDescent="0.25">
      <c r="A245">
        <v>243</v>
      </c>
      <c r="B245" t="s">
        <v>538</v>
      </c>
      <c r="C245" s="6" t="s">
        <v>539</v>
      </c>
      <c r="D245">
        <v>2300</v>
      </c>
      <c r="E245">
        <v>10240</v>
      </c>
      <c r="F245" s="7">
        <f t="shared" si="18"/>
        <v>445.21739130434781</v>
      </c>
      <c r="G245" t="s">
        <v>20</v>
      </c>
      <c r="H245">
        <v>238</v>
      </c>
      <c r="I245" s="10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9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  <c r="V245" t="s">
        <v>14</v>
      </c>
      <c r="W245">
        <v>41</v>
      </c>
    </row>
    <row r="246" spans="1:23" ht="31.5" x14ac:dyDescent="0.25">
      <c r="A246">
        <v>244</v>
      </c>
      <c r="B246" t="s">
        <v>540</v>
      </c>
      <c r="C246" s="6" t="s">
        <v>541</v>
      </c>
      <c r="D246">
        <v>700</v>
      </c>
      <c r="E246">
        <v>3988</v>
      </c>
      <c r="F246" s="7">
        <f t="shared" si="18"/>
        <v>569.71428571428578</v>
      </c>
      <c r="G246" t="s">
        <v>20</v>
      </c>
      <c r="H246">
        <v>53</v>
      </c>
      <c r="I246" s="10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9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  <c r="V246" t="s">
        <v>20</v>
      </c>
      <c r="W246">
        <v>1784</v>
      </c>
    </row>
    <row r="247" spans="1:23" x14ac:dyDescent="0.25">
      <c r="A247">
        <v>245</v>
      </c>
      <c r="B247" t="s">
        <v>542</v>
      </c>
      <c r="C247" s="6" t="s">
        <v>543</v>
      </c>
      <c r="D247">
        <v>2900</v>
      </c>
      <c r="E247">
        <v>14771</v>
      </c>
      <c r="F247" s="7">
        <f t="shared" si="18"/>
        <v>509.34482758620686</v>
      </c>
      <c r="G247" t="s">
        <v>20</v>
      </c>
      <c r="H247">
        <v>214</v>
      </c>
      <c r="I247" s="10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9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  <c r="V247" t="s">
        <v>20</v>
      </c>
      <c r="W247">
        <v>1684</v>
      </c>
    </row>
    <row r="248" spans="1:23" x14ac:dyDescent="0.25">
      <c r="A248">
        <v>246</v>
      </c>
      <c r="B248" t="s">
        <v>544</v>
      </c>
      <c r="C248" s="6" t="s">
        <v>545</v>
      </c>
      <c r="D248">
        <v>4500</v>
      </c>
      <c r="E248">
        <v>14649</v>
      </c>
      <c r="F248" s="7">
        <f t="shared" si="18"/>
        <v>325.5333333333333</v>
      </c>
      <c r="G248" t="s">
        <v>20</v>
      </c>
      <c r="H248">
        <v>222</v>
      </c>
      <c r="I248" s="10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9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  <c r="V248" t="s">
        <v>20</v>
      </c>
      <c r="W248">
        <v>250</v>
      </c>
    </row>
    <row r="249" spans="1:23" x14ac:dyDescent="0.25">
      <c r="A249">
        <v>247</v>
      </c>
      <c r="B249" t="s">
        <v>546</v>
      </c>
      <c r="C249" s="6" t="s">
        <v>547</v>
      </c>
      <c r="D249">
        <v>19800</v>
      </c>
      <c r="E249">
        <v>184658</v>
      </c>
      <c r="F249" s="7">
        <f t="shared" si="18"/>
        <v>932.61616161616166</v>
      </c>
      <c r="G249" t="s">
        <v>20</v>
      </c>
      <c r="H249">
        <v>1884</v>
      </c>
      <c r="I249" s="10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9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  <c r="V249" t="s">
        <v>20</v>
      </c>
      <c r="W249">
        <v>238</v>
      </c>
    </row>
    <row r="250" spans="1:23" x14ac:dyDescent="0.25">
      <c r="A250">
        <v>248</v>
      </c>
      <c r="B250" t="s">
        <v>548</v>
      </c>
      <c r="C250" s="6" t="s">
        <v>549</v>
      </c>
      <c r="D250">
        <v>6200</v>
      </c>
      <c r="E250">
        <v>13103</v>
      </c>
      <c r="F250" s="7">
        <f t="shared" si="18"/>
        <v>211.33870967741933</v>
      </c>
      <c r="G250" t="s">
        <v>20</v>
      </c>
      <c r="H250">
        <v>218</v>
      </c>
      <c r="I250" s="10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9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  <c r="V250" t="s">
        <v>20</v>
      </c>
      <c r="W250">
        <v>53</v>
      </c>
    </row>
    <row r="251" spans="1:23" x14ac:dyDescent="0.25">
      <c r="A251">
        <v>249</v>
      </c>
      <c r="B251" t="s">
        <v>550</v>
      </c>
      <c r="C251" s="6" t="s">
        <v>551</v>
      </c>
      <c r="D251">
        <v>61500</v>
      </c>
      <c r="E251">
        <v>168095</v>
      </c>
      <c r="F251" s="7">
        <f t="shared" si="18"/>
        <v>273.32520325203251</v>
      </c>
      <c r="G251" t="s">
        <v>20</v>
      </c>
      <c r="H251">
        <v>6465</v>
      </c>
      <c r="I251" s="10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9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  <c r="V251" t="s">
        <v>20</v>
      </c>
      <c r="W251">
        <v>214</v>
      </c>
    </row>
    <row r="252" spans="1:23" x14ac:dyDescent="0.25">
      <c r="A252">
        <v>250</v>
      </c>
      <c r="B252" t="s">
        <v>552</v>
      </c>
      <c r="C252" s="6" t="s">
        <v>553</v>
      </c>
      <c r="D252">
        <v>100</v>
      </c>
      <c r="E252">
        <v>3</v>
      </c>
      <c r="F252" s="7">
        <f t="shared" si="18"/>
        <v>3</v>
      </c>
      <c r="G252" t="s">
        <v>14</v>
      </c>
      <c r="H252">
        <v>1</v>
      </c>
      <c r="I252" s="10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9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  <c r="V252" t="s">
        <v>20</v>
      </c>
      <c r="W252">
        <v>222</v>
      </c>
    </row>
    <row r="253" spans="1:23" x14ac:dyDescent="0.25">
      <c r="A253">
        <v>251</v>
      </c>
      <c r="B253" t="s">
        <v>554</v>
      </c>
      <c r="C253" s="6" t="s">
        <v>555</v>
      </c>
      <c r="D253">
        <v>7100</v>
      </c>
      <c r="E253">
        <v>3840</v>
      </c>
      <c r="F253" s="7">
        <f t="shared" si="18"/>
        <v>54.084507042253513</v>
      </c>
      <c r="G253" t="s">
        <v>14</v>
      </c>
      <c r="H253">
        <v>101</v>
      </c>
      <c r="I253" s="10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9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  <c r="V253" t="s">
        <v>20</v>
      </c>
      <c r="W253">
        <v>1884</v>
      </c>
    </row>
    <row r="254" spans="1:23" ht="31.5" x14ac:dyDescent="0.25">
      <c r="A254">
        <v>252</v>
      </c>
      <c r="B254" t="s">
        <v>556</v>
      </c>
      <c r="C254" s="6" t="s">
        <v>557</v>
      </c>
      <c r="D254">
        <v>1000</v>
      </c>
      <c r="E254">
        <v>6263</v>
      </c>
      <c r="F254" s="7">
        <f t="shared" si="18"/>
        <v>626.29999999999995</v>
      </c>
      <c r="G254" t="s">
        <v>20</v>
      </c>
      <c r="H254">
        <v>59</v>
      </c>
      <c r="I254" s="10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9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  <c r="V254" t="s">
        <v>20</v>
      </c>
      <c r="W254">
        <v>218</v>
      </c>
    </row>
    <row r="255" spans="1:23" x14ac:dyDescent="0.25">
      <c r="A255">
        <v>253</v>
      </c>
      <c r="B255" t="s">
        <v>558</v>
      </c>
      <c r="C255" s="6" t="s">
        <v>559</v>
      </c>
      <c r="D255">
        <v>121500</v>
      </c>
      <c r="E255">
        <v>108161</v>
      </c>
      <c r="F255" s="7">
        <f t="shared" si="18"/>
        <v>89.021399176954731</v>
      </c>
      <c r="G255" t="s">
        <v>14</v>
      </c>
      <c r="H255">
        <v>1335</v>
      </c>
      <c r="I255" s="10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9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  <c r="V255" t="s">
        <v>20</v>
      </c>
      <c r="W255">
        <v>6465</v>
      </c>
    </row>
    <row r="256" spans="1:23" ht="31.5" x14ac:dyDescent="0.25">
      <c r="A256">
        <v>254</v>
      </c>
      <c r="B256" t="s">
        <v>560</v>
      </c>
      <c r="C256" s="6" t="s">
        <v>561</v>
      </c>
      <c r="D256">
        <v>4600</v>
      </c>
      <c r="E256">
        <v>8505</v>
      </c>
      <c r="F256" s="7">
        <f t="shared" si="18"/>
        <v>184.89130434782609</v>
      </c>
      <c r="G256" t="s">
        <v>20</v>
      </c>
      <c r="H256">
        <v>88</v>
      </c>
      <c r="I256" s="10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9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  <c r="V256" t="s">
        <v>14</v>
      </c>
      <c r="W256">
        <v>1</v>
      </c>
    </row>
    <row r="257" spans="1:23" ht="31.5" x14ac:dyDescent="0.25">
      <c r="A257">
        <v>255</v>
      </c>
      <c r="B257" t="s">
        <v>562</v>
      </c>
      <c r="C257" s="6" t="s">
        <v>563</v>
      </c>
      <c r="D257">
        <v>80500</v>
      </c>
      <c r="E257">
        <v>96735</v>
      </c>
      <c r="F257" s="7">
        <f t="shared" si="18"/>
        <v>120.16770186335404</v>
      </c>
      <c r="G257" t="s">
        <v>20</v>
      </c>
      <c r="H257">
        <v>1697</v>
      </c>
      <c r="I257" s="10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9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  <c r="V257" t="s">
        <v>14</v>
      </c>
      <c r="W257">
        <v>101</v>
      </c>
    </row>
    <row r="258" spans="1:23" x14ac:dyDescent="0.25">
      <c r="A258">
        <v>256</v>
      </c>
      <c r="B258" t="s">
        <v>564</v>
      </c>
      <c r="C258" s="6" t="s">
        <v>565</v>
      </c>
      <c r="D258">
        <v>4100</v>
      </c>
      <c r="E258">
        <v>959</v>
      </c>
      <c r="F258" s="7">
        <f t="shared" si="18"/>
        <v>23.390243902439025</v>
      </c>
      <c r="G258" t="s">
        <v>14</v>
      </c>
      <c r="H258">
        <v>15</v>
      </c>
      <c r="I258" s="10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9"/>
        <v>42393.25</v>
      </c>
      <c r="O258" s="9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  <c r="V258" t="s">
        <v>20</v>
      </c>
      <c r="W258">
        <v>59</v>
      </c>
    </row>
    <row r="259" spans="1:23" x14ac:dyDescent="0.25">
      <c r="A259">
        <v>257</v>
      </c>
      <c r="B259" t="s">
        <v>566</v>
      </c>
      <c r="C259" s="6" t="s">
        <v>567</v>
      </c>
      <c r="D259">
        <v>5700</v>
      </c>
      <c r="E259">
        <v>8322</v>
      </c>
      <c r="F259" s="7">
        <f t="shared" ref="F259:F322" si="24">(E259/D259)*100</f>
        <v>146</v>
      </c>
      <c r="G259" t="s">
        <v>20</v>
      </c>
      <c r="H259">
        <v>92</v>
      </c>
      <c r="I259" s="10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5">(((L259/60)/60)/24)+DATE(1970,1,1)</f>
        <v>41338.25</v>
      </c>
      <c r="O259" s="9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FIND("/",R259,1)-1)</f>
        <v>theater</v>
      </c>
      <c r="T259" t="str">
        <f t="shared" ref="T259:T322" si="28">RIGHT(R259, LEN(R259)-FIND("/",R259,1))</f>
        <v>plays</v>
      </c>
      <c r="V259" t="s">
        <v>14</v>
      </c>
      <c r="W259">
        <v>1335</v>
      </c>
    </row>
    <row r="260" spans="1:23" x14ac:dyDescent="0.25">
      <c r="A260">
        <v>258</v>
      </c>
      <c r="B260" t="s">
        <v>568</v>
      </c>
      <c r="C260" s="6" t="s">
        <v>569</v>
      </c>
      <c r="D260">
        <v>5000</v>
      </c>
      <c r="E260">
        <v>13424</v>
      </c>
      <c r="F260" s="7">
        <f t="shared" si="24"/>
        <v>268.48</v>
      </c>
      <c r="G260" t="s">
        <v>20</v>
      </c>
      <c r="H260">
        <v>186</v>
      </c>
      <c r="I260" s="10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9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  <c r="V260" t="s">
        <v>20</v>
      </c>
      <c r="W260">
        <v>88</v>
      </c>
    </row>
    <row r="261" spans="1:23" ht="31.5" x14ac:dyDescent="0.25">
      <c r="A261">
        <v>259</v>
      </c>
      <c r="B261" t="s">
        <v>570</v>
      </c>
      <c r="C261" s="6" t="s">
        <v>571</v>
      </c>
      <c r="D261">
        <v>1800</v>
      </c>
      <c r="E261">
        <v>10755</v>
      </c>
      <c r="F261" s="7">
        <f t="shared" si="24"/>
        <v>597.5</v>
      </c>
      <c r="G261" t="s">
        <v>20</v>
      </c>
      <c r="H261">
        <v>138</v>
      </c>
      <c r="I261" s="10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9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  <c r="V261" t="s">
        <v>20</v>
      </c>
      <c r="W261">
        <v>1697</v>
      </c>
    </row>
    <row r="262" spans="1:23" x14ac:dyDescent="0.25">
      <c r="A262">
        <v>260</v>
      </c>
      <c r="B262" t="s">
        <v>572</v>
      </c>
      <c r="C262" s="6" t="s">
        <v>573</v>
      </c>
      <c r="D262">
        <v>6300</v>
      </c>
      <c r="E262">
        <v>9935</v>
      </c>
      <c r="F262" s="7">
        <f t="shared" si="24"/>
        <v>157.69841269841268</v>
      </c>
      <c r="G262" t="s">
        <v>20</v>
      </c>
      <c r="H262">
        <v>261</v>
      </c>
      <c r="I262" s="10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9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  <c r="V262" t="s">
        <v>14</v>
      </c>
      <c r="W262">
        <v>15</v>
      </c>
    </row>
    <row r="263" spans="1:23" ht="31.5" x14ac:dyDescent="0.25">
      <c r="A263">
        <v>261</v>
      </c>
      <c r="B263" t="s">
        <v>574</v>
      </c>
      <c r="C263" s="6" t="s">
        <v>575</v>
      </c>
      <c r="D263">
        <v>84300</v>
      </c>
      <c r="E263">
        <v>26303</v>
      </c>
      <c r="F263" s="7">
        <f t="shared" si="24"/>
        <v>31.201660735468568</v>
      </c>
      <c r="G263" t="s">
        <v>14</v>
      </c>
      <c r="H263">
        <v>454</v>
      </c>
      <c r="I263" s="10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9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  <c r="V263" t="s">
        <v>20</v>
      </c>
      <c r="W263">
        <v>92</v>
      </c>
    </row>
    <row r="264" spans="1:23" x14ac:dyDescent="0.25">
      <c r="A264">
        <v>262</v>
      </c>
      <c r="B264" t="s">
        <v>576</v>
      </c>
      <c r="C264" s="6" t="s">
        <v>577</v>
      </c>
      <c r="D264">
        <v>1700</v>
      </c>
      <c r="E264">
        <v>5328</v>
      </c>
      <c r="F264" s="7">
        <f t="shared" si="24"/>
        <v>313.41176470588238</v>
      </c>
      <c r="G264" t="s">
        <v>20</v>
      </c>
      <c r="H264">
        <v>107</v>
      </c>
      <c r="I264" s="10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9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  <c r="V264" t="s">
        <v>20</v>
      </c>
      <c r="W264">
        <v>186</v>
      </c>
    </row>
    <row r="265" spans="1:23" x14ac:dyDescent="0.25">
      <c r="A265">
        <v>263</v>
      </c>
      <c r="B265" t="s">
        <v>578</v>
      </c>
      <c r="C265" s="6" t="s">
        <v>579</v>
      </c>
      <c r="D265">
        <v>2900</v>
      </c>
      <c r="E265">
        <v>10756</v>
      </c>
      <c r="F265" s="7">
        <f t="shared" si="24"/>
        <v>370.89655172413791</v>
      </c>
      <c r="G265" t="s">
        <v>20</v>
      </c>
      <c r="H265">
        <v>199</v>
      </c>
      <c r="I265" s="10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9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  <c r="V265" t="s">
        <v>20</v>
      </c>
      <c r="W265">
        <v>138</v>
      </c>
    </row>
    <row r="266" spans="1:23" x14ac:dyDescent="0.25">
      <c r="A266">
        <v>264</v>
      </c>
      <c r="B266" t="s">
        <v>580</v>
      </c>
      <c r="C266" s="6" t="s">
        <v>581</v>
      </c>
      <c r="D266">
        <v>45600</v>
      </c>
      <c r="E266">
        <v>165375</v>
      </c>
      <c r="F266" s="7">
        <f t="shared" si="24"/>
        <v>362.66447368421052</v>
      </c>
      <c r="G266" t="s">
        <v>20</v>
      </c>
      <c r="H266">
        <v>5512</v>
      </c>
      <c r="I266" s="10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9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  <c r="V266" t="s">
        <v>20</v>
      </c>
      <c r="W266">
        <v>261</v>
      </c>
    </row>
    <row r="267" spans="1:23" x14ac:dyDescent="0.25">
      <c r="A267">
        <v>265</v>
      </c>
      <c r="B267" t="s">
        <v>582</v>
      </c>
      <c r="C267" s="6" t="s">
        <v>583</v>
      </c>
      <c r="D267">
        <v>4900</v>
      </c>
      <c r="E267">
        <v>6031</v>
      </c>
      <c r="F267" s="7">
        <f t="shared" si="24"/>
        <v>123.08163265306122</v>
      </c>
      <c r="G267" t="s">
        <v>20</v>
      </c>
      <c r="H267">
        <v>86</v>
      </c>
      <c r="I267" s="10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9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  <c r="V267" t="s">
        <v>14</v>
      </c>
      <c r="W267">
        <v>454</v>
      </c>
    </row>
    <row r="268" spans="1:23" x14ac:dyDescent="0.25">
      <c r="A268">
        <v>266</v>
      </c>
      <c r="B268" t="s">
        <v>584</v>
      </c>
      <c r="C268" s="6" t="s">
        <v>585</v>
      </c>
      <c r="D268">
        <v>111900</v>
      </c>
      <c r="E268">
        <v>85902</v>
      </c>
      <c r="F268" s="7">
        <f t="shared" si="24"/>
        <v>76.766756032171585</v>
      </c>
      <c r="G268" t="s">
        <v>14</v>
      </c>
      <c r="H268">
        <v>3182</v>
      </c>
      <c r="I268" s="10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9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  <c r="V268" t="s">
        <v>20</v>
      </c>
      <c r="W268">
        <v>107</v>
      </c>
    </row>
    <row r="269" spans="1:23" x14ac:dyDescent="0.25">
      <c r="A269">
        <v>267</v>
      </c>
      <c r="B269" t="s">
        <v>586</v>
      </c>
      <c r="C269" s="6" t="s">
        <v>587</v>
      </c>
      <c r="D269">
        <v>61600</v>
      </c>
      <c r="E269">
        <v>143910</v>
      </c>
      <c r="F269" s="7">
        <f t="shared" si="24"/>
        <v>233.62012987012989</v>
      </c>
      <c r="G269" t="s">
        <v>20</v>
      </c>
      <c r="H269">
        <v>2768</v>
      </c>
      <c r="I269" s="10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9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  <c r="V269" t="s">
        <v>20</v>
      </c>
      <c r="W269">
        <v>199</v>
      </c>
    </row>
    <row r="270" spans="1:23" x14ac:dyDescent="0.25">
      <c r="A270">
        <v>268</v>
      </c>
      <c r="B270" t="s">
        <v>588</v>
      </c>
      <c r="C270" s="6" t="s">
        <v>589</v>
      </c>
      <c r="D270">
        <v>1500</v>
      </c>
      <c r="E270">
        <v>2708</v>
      </c>
      <c r="F270" s="7">
        <f t="shared" si="24"/>
        <v>180.53333333333333</v>
      </c>
      <c r="G270" t="s">
        <v>20</v>
      </c>
      <c r="H270">
        <v>48</v>
      </c>
      <c r="I270" s="10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9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  <c r="V270" t="s">
        <v>20</v>
      </c>
      <c r="W270">
        <v>5512</v>
      </c>
    </row>
    <row r="271" spans="1:23" x14ac:dyDescent="0.25">
      <c r="A271">
        <v>269</v>
      </c>
      <c r="B271" t="s">
        <v>590</v>
      </c>
      <c r="C271" s="6" t="s">
        <v>591</v>
      </c>
      <c r="D271">
        <v>3500</v>
      </c>
      <c r="E271">
        <v>8842</v>
      </c>
      <c r="F271" s="7">
        <f t="shared" si="24"/>
        <v>252.62857142857143</v>
      </c>
      <c r="G271" t="s">
        <v>20</v>
      </c>
      <c r="H271">
        <v>87</v>
      </c>
      <c r="I271" s="10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9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  <c r="V271" t="s">
        <v>20</v>
      </c>
      <c r="W271">
        <v>86</v>
      </c>
    </row>
    <row r="272" spans="1:23" x14ac:dyDescent="0.25">
      <c r="A272">
        <v>270</v>
      </c>
      <c r="B272" t="s">
        <v>592</v>
      </c>
      <c r="C272" s="6" t="s">
        <v>593</v>
      </c>
      <c r="D272">
        <v>173900</v>
      </c>
      <c r="E272">
        <v>47260</v>
      </c>
      <c r="F272" s="7">
        <f t="shared" si="24"/>
        <v>27.176538240368025</v>
      </c>
      <c r="G272" t="s">
        <v>74</v>
      </c>
      <c r="H272">
        <v>1890</v>
      </c>
      <c r="I272" s="10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9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  <c r="V272" t="s">
        <v>14</v>
      </c>
      <c r="W272">
        <v>3182</v>
      </c>
    </row>
    <row r="273" spans="1:23" ht="31.5" x14ac:dyDescent="0.25">
      <c r="A273">
        <v>271</v>
      </c>
      <c r="B273" t="s">
        <v>594</v>
      </c>
      <c r="C273" s="6" t="s">
        <v>595</v>
      </c>
      <c r="D273">
        <v>153700</v>
      </c>
      <c r="E273">
        <v>1953</v>
      </c>
      <c r="F273" s="7">
        <f t="shared" si="24"/>
        <v>1.2706571242680547</v>
      </c>
      <c r="G273" t="s">
        <v>47</v>
      </c>
      <c r="H273">
        <v>61</v>
      </c>
      <c r="I273" s="10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9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  <c r="V273" t="s">
        <v>20</v>
      </c>
      <c r="W273">
        <v>2768</v>
      </c>
    </row>
    <row r="274" spans="1:23" x14ac:dyDescent="0.25">
      <c r="A274">
        <v>272</v>
      </c>
      <c r="B274" t="s">
        <v>596</v>
      </c>
      <c r="C274" s="6" t="s">
        <v>597</v>
      </c>
      <c r="D274">
        <v>51100</v>
      </c>
      <c r="E274">
        <v>155349</v>
      </c>
      <c r="F274" s="7">
        <f t="shared" si="24"/>
        <v>304.0097847358121</v>
      </c>
      <c r="G274" t="s">
        <v>20</v>
      </c>
      <c r="H274">
        <v>1894</v>
      </c>
      <c r="I274" s="10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9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  <c r="V274" t="s">
        <v>20</v>
      </c>
      <c r="W274">
        <v>48</v>
      </c>
    </row>
    <row r="275" spans="1:23" x14ac:dyDescent="0.25">
      <c r="A275">
        <v>273</v>
      </c>
      <c r="B275" t="s">
        <v>598</v>
      </c>
      <c r="C275" s="6" t="s">
        <v>599</v>
      </c>
      <c r="D275">
        <v>7800</v>
      </c>
      <c r="E275">
        <v>10704</v>
      </c>
      <c r="F275" s="7">
        <f t="shared" si="24"/>
        <v>137.23076923076923</v>
      </c>
      <c r="G275" t="s">
        <v>20</v>
      </c>
      <c r="H275">
        <v>282</v>
      </c>
      <c r="I275" s="10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9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  <c r="V275" t="s">
        <v>20</v>
      </c>
      <c r="W275">
        <v>87</v>
      </c>
    </row>
    <row r="276" spans="1:23" ht="31.5" x14ac:dyDescent="0.25">
      <c r="A276">
        <v>274</v>
      </c>
      <c r="B276" t="s">
        <v>600</v>
      </c>
      <c r="C276" s="6" t="s">
        <v>601</v>
      </c>
      <c r="D276">
        <v>2400</v>
      </c>
      <c r="E276">
        <v>773</v>
      </c>
      <c r="F276" s="7">
        <f t="shared" si="24"/>
        <v>32.208333333333336</v>
      </c>
      <c r="G276" t="s">
        <v>14</v>
      </c>
      <c r="H276">
        <v>15</v>
      </c>
      <c r="I276" s="10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9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  <c r="V276" t="s">
        <v>74</v>
      </c>
      <c r="W276">
        <v>1890</v>
      </c>
    </row>
    <row r="277" spans="1:23" ht="31.5" x14ac:dyDescent="0.25">
      <c r="A277">
        <v>275</v>
      </c>
      <c r="B277" t="s">
        <v>602</v>
      </c>
      <c r="C277" s="6" t="s">
        <v>603</v>
      </c>
      <c r="D277">
        <v>3900</v>
      </c>
      <c r="E277">
        <v>9419</v>
      </c>
      <c r="F277" s="7">
        <f t="shared" si="24"/>
        <v>241.51282051282053</v>
      </c>
      <c r="G277" t="s">
        <v>20</v>
      </c>
      <c r="H277">
        <v>116</v>
      </c>
      <c r="I277" s="10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9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  <c r="V277" t="s">
        <v>47</v>
      </c>
      <c r="W277">
        <v>61</v>
      </c>
    </row>
    <row r="278" spans="1:23" x14ac:dyDescent="0.25">
      <c r="A278">
        <v>276</v>
      </c>
      <c r="B278" t="s">
        <v>604</v>
      </c>
      <c r="C278" s="6" t="s">
        <v>605</v>
      </c>
      <c r="D278">
        <v>5500</v>
      </c>
      <c r="E278">
        <v>5324</v>
      </c>
      <c r="F278" s="7">
        <f t="shared" si="24"/>
        <v>96.8</v>
      </c>
      <c r="G278" t="s">
        <v>14</v>
      </c>
      <c r="H278">
        <v>133</v>
      </c>
      <c r="I278" s="10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9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  <c r="V278" t="s">
        <v>20</v>
      </c>
      <c r="W278">
        <v>1894</v>
      </c>
    </row>
    <row r="279" spans="1:23" ht="31.5" x14ac:dyDescent="0.25">
      <c r="A279">
        <v>277</v>
      </c>
      <c r="B279" t="s">
        <v>606</v>
      </c>
      <c r="C279" s="6" t="s">
        <v>607</v>
      </c>
      <c r="D279">
        <v>700</v>
      </c>
      <c r="E279">
        <v>7465</v>
      </c>
      <c r="F279" s="7">
        <f t="shared" si="24"/>
        <v>1066.4285714285716</v>
      </c>
      <c r="G279" t="s">
        <v>20</v>
      </c>
      <c r="H279">
        <v>83</v>
      </c>
      <c r="I279" s="10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9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  <c r="V279" t="s">
        <v>20</v>
      </c>
      <c r="W279">
        <v>282</v>
      </c>
    </row>
    <row r="280" spans="1:23" x14ac:dyDescent="0.25">
      <c r="A280">
        <v>278</v>
      </c>
      <c r="B280" t="s">
        <v>608</v>
      </c>
      <c r="C280" s="6" t="s">
        <v>609</v>
      </c>
      <c r="D280">
        <v>2700</v>
      </c>
      <c r="E280">
        <v>8799</v>
      </c>
      <c r="F280" s="7">
        <f t="shared" si="24"/>
        <v>325.88888888888891</v>
      </c>
      <c r="G280" t="s">
        <v>20</v>
      </c>
      <c r="H280">
        <v>91</v>
      </c>
      <c r="I280" s="10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9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  <c r="V280" t="s">
        <v>14</v>
      </c>
      <c r="W280">
        <v>15</v>
      </c>
    </row>
    <row r="281" spans="1:23" x14ac:dyDescent="0.25">
      <c r="A281">
        <v>279</v>
      </c>
      <c r="B281" t="s">
        <v>610</v>
      </c>
      <c r="C281" s="6" t="s">
        <v>611</v>
      </c>
      <c r="D281">
        <v>8000</v>
      </c>
      <c r="E281">
        <v>13656</v>
      </c>
      <c r="F281" s="7">
        <f t="shared" si="24"/>
        <v>170.70000000000002</v>
      </c>
      <c r="G281" t="s">
        <v>20</v>
      </c>
      <c r="H281">
        <v>546</v>
      </c>
      <c r="I281" s="10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9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  <c r="V281" t="s">
        <v>20</v>
      </c>
      <c r="W281">
        <v>116</v>
      </c>
    </row>
    <row r="282" spans="1:23" ht="31.5" x14ac:dyDescent="0.25">
      <c r="A282">
        <v>280</v>
      </c>
      <c r="B282" t="s">
        <v>612</v>
      </c>
      <c r="C282" s="6" t="s">
        <v>613</v>
      </c>
      <c r="D282">
        <v>2500</v>
      </c>
      <c r="E282">
        <v>14536</v>
      </c>
      <c r="F282" s="7">
        <f t="shared" si="24"/>
        <v>581.44000000000005</v>
      </c>
      <c r="G282" t="s">
        <v>20</v>
      </c>
      <c r="H282">
        <v>393</v>
      </c>
      <c r="I282" s="10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9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  <c r="V282" t="s">
        <v>14</v>
      </c>
      <c r="W282">
        <v>133</v>
      </c>
    </row>
    <row r="283" spans="1:23" x14ac:dyDescent="0.25">
      <c r="A283">
        <v>281</v>
      </c>
      <c r="B283" t="s">
        <v>614</v>
      </c>
      <c r="C283" s="6" t="s">
        <v>615</v>
      </c>
      <c r="D283">
        <v>164500</v>
      </c>
      <c r="E283">
        <v>150552</v>
      </c>
      <c r="F283" s="7">
        <f t="shared" si="24"/>
        <v>91.520972644376897</v>
      </c>
      <c r="G283" t="s">
        <v>14</v>
      </c>
      <c r="H283">
        <v>2062</v>
      </c>
      <c r="I283" s="10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9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  <c r="V283" t="s">
        <v>20</v>
      </c>
      <c r="W283">
        <v>83</v>
      </c>
    </row>
    <row r="284" spans="1:23" x14ac:dyDescent="0.25">
      <c r="A284">
        <v>282</v>
      </c>
      <c r="B284" t="s">
        <v>616</v>
      </c>
      <c r="C284" s="6" t="s">
        <v>617</v>
      </c>
      <c r="D284">
        <v>8400</v>
      </c>
      <c r="E284">
        <v>9076</v>
      </c>
      <c r="F284" s="7">
        <f t="shared" si="24"/>
        <v>108.04761904761904</v>
      </c>
      <c r="G284" t="s">
        <v>20</v>
      </c>
      <c r="H284">
        <v>133</v>
      </c>
      <c r="I284" s="10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9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  <c r="V284" t="s">
        <v>20</v>
      </c>
      <c r="W284">
        <v>91</v>
      </c>
    </row>
    <row r="285" spans="1:23" ht="31.5" x14ac:dyDescent="0.25">
      <c r="A285">
        <v>283</v>
      </c>
      <c r="B285" t="s">
        <v>618</v>
      </c>
      <c r="C285" s="6" t="s">
        <v>619</v>
      </c>
      <c r="D285">
        <v>8100</v>
      </c>
      <c r="E285">
        <v>1517</v>
      </c>
      <c r="F285" s="7">
        <f t="shared" si="24"/>
        <v>18.728395061728396</v>
      </c>
      <c r="G285" t="s">
        <v>14</v>
      </c>
      <c r="H285">
        <v>29</v>
      </c>
      <c r="I285" s="10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9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  <c r="V285" t="s">
        <v>20</v>
      </c>
      <c r="W285">
        <v>546</v>
      </c>
    </row>
    <row r="286" spans="1:23" x14ac:dyDescent="0.25">
      <c r="A286">
        <v>284</v>
      </c>
      <c r="B286" t="s">
        <v>620</v>
      </c>
      <c r="C286" s="6" t="s">
        <v>621</v>
      </c>
      <c r="D286">
        <v>9800</v>
      </c>
      <c r="E286">
        <v>8153</v>
      </c>
      <c r="F286" s="7">
        <f t="shared" si="24"/>
        <v>83.193877551020407</v>
      </c>
      <c r="G286" t="s">
        <v>14</v>
      </c>
      <c r="H286">
        <v>132</v>
      </c>
      <c r="I286" s="10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9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  <c r="V286" t="s">
        <v>20</v>
      </c>
      <c r="W286">
        <v>393</v>
      </c>
    </row>
    <row r="287" spans="1:23" x14ac:dyDescent="0.25">
      <c r="A287">
        <v>285</v>
      </c>
      <c r="B287" t="s">
        <v>622</v>
      </c>
      <c r="C287" s="6" t="s">
        <v>623</v>
      </c>
      <c r="D287">
        <v>900</v>
      </c>
      <c r="E287">
        <v>6357</v>
      </c>
      <c r="F287" s="7">
        <f t="shared" si="24"/>
        <v>706.33333333333337</v>
      </c>
      <c r="G287" t="s">
        <v>20</v>
      </c>
      <c r="H287">
        <v>254</v>
      </c>
      <c r="I287" s="10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9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  <c r="V287" t="s">
        <v>14</v>
      </c>
      <c r="W287">
        <v>2062</v>
      </c>
    </row>
    <row r="288" spans="1:23" x14ac:dyDescent="0.25">
      <c r="A288">
        <v>286</v>
      </c>
      <c r="B288" t="s">
        <v>624</v>
      </c>
      <c r="C288" s="6" t="s">
        <v>625</v>
      </c>
      <c r="D288">
        <v>112100</v>
      </c>
      <c r="E288">
        <v>19557</v>
      </c>
      <c r="F288" s="7">
        <f t="shared" si="24"/>
        <v>17.446030330062445</v>
      </c>
      <c r="G288" t="s">
        <v>74</v>
      </c>
      <c r="H288">
        <v>184</v>
      </c>
      <c r="I288" s="10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9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  <c r="V288" t="s">
        <v>20</v>
      </c>
      <c r="W288">
        <v>133</v>
      </c>
    </row>
    <row r="289" spans="1:23" x14ac:dyDescent="0.25">
      <c r="A289">
        <v>287</v>
      </c>
      <c r="B289" t="s">
        <v>626</v>
      </c>
      <c r="C289" s="6" t="s">
        <v>627</v>
      </c>
      <c r="D289">
        <v>6300</v>
      </c>
      <c r="E289">
        <v>13213</v>
      </c>
      <c r="F289" s="7">
        <f t="shared" si="24"/>
        <v>209.73015873015873</v>
      </c>
      <c r="G289" t="s">
        <v>20</v>
      </c>
      <c r="H289">
        <v>176</v>
      </c>
      <c r="I289" s="10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9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  <c r="V289" t="s">
        <v>14</v>
      </c>
      <c r="W289">
        <v>29</v>
      </c>
    </row>
    <row r="290" spans="1:23" x14ac:dyDescent="0.25">
      <c r="A290">
        <v>288</v>
      </c>
      <c r="B290" t="s">
        <v>628</v>
      </c>
      <c r="C290" s="6" t="s">
        <v>629</v>
      </c>
      <c r="D290">
        <v>5600</v>
      </c>
      <c r="E290">
        <v>5476</v>
      </c>
      <c r="F290" s="7">
        <f t="shared" si="24"/>
        <v>97.785714285714292</v>
      </c>
      <c r="G290" t="s">
        <v>14</v>
      </c>
      <c r="H290">
        <v>137</v>
      </c>
      <c r="I290" s="10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9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  <c r="V290" t="s">
        <v>14</v>
      </c>
      <c r="W290">
        <v>132</v>
      </c>
    </row>
    <row r="291" spans="1:23" x14ac:dyDescent="0.25">
      <c r="A291">
        <v>289</v>
      </c>
      <c r="B291" t="s">
        <v>630</v>
      </c>
      <c r="C291" s="6" t="s">
        <v>631</v>
      </c>
      <c r="D291">
        <v>800</v>
      </c>
      <c r="E291">
        <v>13474</v>
      </c>
      <c r="F291" s="7">
        <f t="shared" si="24"/>
        <v>1684.25</v>
      </c>
      <c r="G291" t="s">
        <v>20</v>
      </c>
      <c r="H291">
        <v>337</v>
      </c>
      <c r="I291" s="10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9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  <c r="V291" t="s">
        <v>20</v>
      </c>
      <c r="W291">
        <v>254</v>
      </c>
    </row>
    <row r="292" spans="1:23" x14ac:dyDescent="0.25">
      <c r="A292">
        <v>290</v>
      </c>
      <c r="B292" t="s">
        <v>632</v>
      </c>
      <c r="C292" s="6" t="s">
        <v>633</v>
      </c>
      <c r="D292">
        <v>168600</v>
      </c>
      <c r="E292">
        <v>91722</v>
      </c>
      <c r="F292" s="7">
        <f t="shared" si="24"/>
        <v>54.402135231316727</v>
      </c>
      <c r="G292" t="s">
        <v>14</v>
      </c>
      <c r="H292">
        <v>908</v>
      </c>
      <c r="I292" s="10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9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  <c r="V292" t="s">
        <v>74</v>
      </c>
      <c r="W292">
        <v>184</v>
      </c>
    </row>
    <row r="293" spans="1:23" x14ac:dyDescent="0.25">
      <c r="A293">
        <v>291</v>
      </c>
      <c r="B293" t="s">
        <v>634</v>
      </c>
      <c r="C293" s="6" t="s">
        <v>635</v>
      </c>
      <c r="D293">
        <v>1800</v>
      </c>
      <c r="E293">
        <v>8219</v>
      </c>
      <c r="F293" s="7">
        <f t="shared" si="24"/>
        <v>456.61111111111109</v>
      </c>
      <c r="G293" t="s">
        <v>20</v>
      </c>
      <c r="H293">
        <v>107</v>
      </c>
      <c r="I293" s="10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9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  <c r="V293" t="s">
        <v>20</v>
      </c>
      <c r="W293">
        <v>176</v>
      </c>
    </row>
    <row r="294" spans="1:23" x14ac:dyDescent="0.25">
      <c r="A294">
        <v>292</v>
      </c>
      <c r="B294" t="s">
        <v>636</v>
      </c>
      <c r="C294" s="6" t="s">
        <v>637</v>
      </c>
      <c r="D294">
        <v>7300</v>
      </c>
      <c r="E294">
        <v>717</v>
      </c>
      <c r="F294" s="7">
        <f t="shared" si="24"/>
        <v>9.8219178082191778</v>
      </c>
      <c r="G294" t="s">
        <v>14</v>
      </c>
      <c r="H294">
        <v>10</v>
      </c>
      <c r="I294" s="10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9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  <c r="V294" t="s">
        <v>14</v>
      </c>
      <c r="W294">
        <v>137</v>
      </c>
    </row>
    <row r="295" spans="1:23" x14ac:dyDescent="0.25">
      <c r="A295">
        <v>293</v>
      </c>
      <c r="B295" t="s">
        <v>638</v>
      </c>
      <c r="C295" s="6" t="s">
        <v>639</v>
      </c>
      <c r="D295">
        <v>6500</v>
      </c>
      <c r="E295">
        <v>1065</v>
      </c>
      <c r="F295" s="7">
        <f t="shared" si="24"/>
        <v>16.384615384615383</v>
      </c>
      <c r="G295" t="s">
        <v>74</v>
      </c>
      <c r="H295">
        <v>32</v>
      </c>
      <c r="I295" s="10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9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  <c r="V295" t="s">
        <v>20</v>
      </c>
      <c r="W295">
        <v>337</v>
      </c>
    </row>
    <row r="296" spans="1:23" x14ac:dyDescent="0.25">
      <c r="A296">
        <v>294</v>
      </c>
      <c r="B296" t="s">
        <v>640</v>
      </c>
      <c r="C296" s="6" t="s">
        <v>641</v>
      </c>
      <c r="D296">
        <v>600</v>
      </c>
      <c r="E296">
        <v>8038</v>
      </c>
      <c r="F296" s="7">
        <f t="shared" si="24"/>
        <v>1339.6666666666667</v>
      </c>
      <c r="G296" t="s">
        <v>20</v>
      </c>
      <c r="H296">
        <v>183</v>
      </c>
      <c r="I296" s="10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9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  <c r="V296" t="s">
        <v>14</v>
      </c>
      <c r="W296">
        <v>908</v>
      </c>
    </row>
    <row r="297" spans="1:23" ht="31.5" x14ac:dyDescent="0.25">
      <c r="A297">
        <v>295</v>
      </c>
      <c r="B297" t="s">
        <v>642</v>
      </c>
      <c r="C297" s="6" t="s">
        <v>643</v>
      </c>
      <c r="D297">
        <v>192900</v>
      </c>
      <c r="E297">
        <v>68769</v>
      </c>
      <c r="F297" s="7">
        <f t="shared" si="24"/>
        <v>35.650077760497666</v>
      </c>
      <c r="G297" t="s">
        <v>14</v>
      </c>
      <c r="H297">
        <v>1910</v>
      </c>
      <c r="I297" s="10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9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  <c r="V297" t="s">
        <v>20</v>
      </c>
      <c r="W297">
        <v>107</v>
      </c>
    </row>
    <row r="298" spans="1:23" ht="31.5" x14ac:dyDescent="0.25">
      <c r="A298">
        <v>296</v>
      </c>
      <c r="B298" t="s">
        <v>644</v>
      </c>
      <c r="C298" s="6" t="s">
        <v>645</v>
      </c>
      <c r="D298">
        <v>6100</v>
      </c>
      <c r="E298">
        <v>3352</v>
      </c>
      <c r="F298" s="7">
        <f t="shared" si="24"/>
        <v>54.950819672131146</v>
      </c>
      <c r="G298" t="s">
        <v>14</v>
      </c>
      <c r="H298">
        <v>38</v>
      </c>
      <c r="I298" s="10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9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  <c r="V298" t="s">
        <v>14</v>
      </c>
      <c r="W298">
        <v>10</v>
      </c>
    </row>
    <row r="299" spans="1:23" x14ac:dyDescent="0.25">
      <c r="A299">
        <v>297</v>
      </c>
      <c r="B299" t="s">
        <v>646</v>
      </c>
      <c r="C299" s="6" t="s">
        <v>647</v>
      </c>
      <c r="D299">
        <v>7200</v>
      </c>
      <c r="E299">
        <v>6785</v>
      </c>
      <c r="F299" s="7">
        <f t="shared" si="24"/>
        <v>94.236111111111114</v>
      </c>
      <c r="G299" t="s">
        <v>14</v>
      </c>
      <c r="H299">
        <v>104</v>
      </c>
      <c r="I299" s="10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9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  <c r="V299" t="s">
        <v>74</v>
      </c>
      <c r="W299">
        <v>32</v>
      </c>
    </row>
    <row r="300" spans="1:23" x14ac:dyDescent="0.25">
      <c r="A300">
        <v>298</v>
      </c>
      <c r="B300" t="s">
        <v>648</v>
      </c>
      <c r="C300" s="6" t="s">
        <v>649</v>
      </c>
      <c r="D300">
        <v>3500</v>
      </c>
      <c r="E300">
        <v>5037</v>
      </c>
      <c r="F300" s="7">
        <f t="shared" si="24"/>
        <v>143.91428571428571</v>
      </c>
      <c r="G300" t="s">
        <v>20</v>
      </c>
      <c r="H300">
        <v>72</v>
      </c>
      <c r="I300" s="10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9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  <c r="V300" t="s">
        <v>20</v>
      </c>
      <c r="W300">
        <v>183</v>
      </c>
    </row>
    <row r="301" spans="1:23" ht="31.5" x14ac:dyDescent="0.25">
      <c r="A301">
        <v>299</v>
      </c>
      <c r="B301" t="s">
        <v>650</v>
      </c>
      <c r="C301" s="6" t="s">
        <v>651</v>
      </c>
      <c r="D301">
        <v>3800</v>
      </c>
      <c r="E301">
        <v>1954</v>
      </c>
      <c r="F301" s="7">
        <f t="shared" si="24"/>
        <v>51.421052631578945</v>
      </c>
      <c r="G301" t="s">
        <v>14</v>
      </c>
      <c r="H301">
        <v>49</v>
      </c>
      <c r="I301" s="10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9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  <c r="V301" t="s">
        <v>14</v>
      </c>
      <c r="W301">
        <v>1910</v>
      </c>
    </row>
    <row r="302" spans="1:23" x14ac:dyDescent="0.25">
      <c r="A302">
        <v>300</v>
      </c>
      <c r="B302" t="s">
        <v>652</v>
      </c>
      <c r="C302" s="6" t="s">
        <v>653</v>
      </c>
      <c r="D302">
        <v>100</v>
      </c>
      <c r="E302">
        <v>5</v>
      </c>
      <c r="F302" s="7">
        <f t="shared" si="24"/>
        <v>5</v>
      </c>
      <c r="G302" t="s">
        <v>14</v>
      </c>
      <c r="H302">
        <v>1</v>
      </c>
      <c r="I302" s="10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9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  <c r="V302" t="s">
        <v>14</v>
      </c>
      <c r="W302">
        <v>38</v>
      </c>
    </row>
    <row r="303" spans="1:23" x14ac:dyDescent="0.25">
      <c r="A303">
        <v>301</v>
      </c>
      <c r="B303" t="s">
        <v>654</v>
      </c>
      <c r="C303" s="6" t="s">
        <v>655</v>
      </c>
      <c r="D303">
        <v>900</v>
      </c>
      <c r="E303">
        <v>12102</v>
      </c>
      <c r="F303" s="7">
        <f t="shared" si="24"/>
        <v>1344.6666666666667</v>
      </c>
      <c r="G303" t="s">
        <v>20</v>
      </c>
      <c r="H303">
        <v>295</v>
      </c>
      <c r="I303" s="10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9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  <c r="V303" t="s">
        <v>14</v>
      </c>
      <c r="W303">
        <v>104</v>
      </c>
    </row>
    <row r="304" spans="1:23" x14ac:dyDescent="0.25">
      <c r="A304">
        <v>302</v>
      </c>
      <c r="B304" t="s">
        <v>656</v>
      </c>
      <c r="C304" s="6" t="s">
        <v>657</v>
      </c>
      <c r="D304">
        <v>76100</v>
      </c>
      <c r="E304">
        <v>24234</v>
      </c>
      <c r="F304" s="7">
        <f t="shared" si="24"/>
        <v>31.844940867279899</v>
      </c>
      <c r="G304" t="s">
        <v>14</v>
      </c>
      <c r="H304">
        <v>245</v>
      </c>
      <c r="I304" s="10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9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  <c r="V304" t="s">
        <v>20</v>
      </c>
      <c r="W304">
        <v>72</v>
      </c>
    </row>
    <row r="305" spans="1:23" x14ac:dyDescent="0.25">
      <c r="A305">
        <v>303</v>
      </c>
      <c r="B305" t="s">
        <v>658</v>
      </c>
      <c r="C305" s="6" t="s">
        <v>659</v>
      </c>
      <c r="D305">
        <v>3400</v>
      </c>
      <c r="E305">
        <v>2809</v>
      </c>
      <c r="F305" s="7">
        <f t="shared" si="24"/>
        <v>82.617647058823536</v>
      </c>
      <c r="G305" t="s">
        <v>14</v>
      </c>
      <c r="H305">
        <v>32</v>
      </c>
      <c r="I305" s="10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9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  <c r="V305" t="s">
        <v>14</v>
      </c>
      <c r="W305">
        <v>49</v>
      </c>
    </row>
    <row r="306" spans="1:23" x14ac:dyDescent="0.25">
      <c r="A306">
        <v>304</v>
      </c>
      <c r="B306" t="s">
        <v>660</v>
      </c>
      <c r="C306" s="6" t="s">
        <v>661</v>
      </c>
      <c r="D306">
        <v>2100</v>
      </c>
      <c r="E306">
        <v>11469</v>
      </c>
      <c r="F306" s="7">
        <f t="shared" si="24"/>
        <v>546.14285714285722</v>
      </c>
      <c r="G306" t="s">
        <v>20</v>
      </c>
      <c r="H306">
        <v>142</v>
      </c>
      <c r="I306" s="10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9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  <c r="V306" t="s">
        <v>14</v>
      </c>
      <c r="W306">
        <v>1</v>
      </c>
    </row>
    <row r="307" spans="1:23" x14ac:dyDescent="0.25">
      <c r="A307">
        <v>305</v>
      </c>
      <c r="B307" t="s">
        <v>662</v>
      </c>
      <c r="C307" s="6" t="s">
        <v>663</v>
      </c>
      <c r="D307">
        <v>2800</v>
      </c>
      <c r="E307">
        <v>8014</v>
      </c>
      <c r="F307" s="7">
        <f t="shared" si="24"/>
        <v>286.21428571428572</v>
      </c>
      <c r="G307" t="s">
        <v>20</v>
      </c>
      <c r="H307">
        <v>85</v>
      </c>
      <c r="I307" s="10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9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  <c r="V307" t="s">
        <v>20</v>
      </c>
      <c r="W307">
        <v>295</v>
      </c>
    </row>
    <row r="308" spans="1:23" ht="31.5" x14ac:dyDescent="0.25">
      <c r="A308">
        <v>306</v>
      </c>
      <c r="B308" t="s">
        <v>664</v>
      </c>
      <c r="C308" s="6" t="s">
        <v>665</v>
      </c>
      <c r="D308">
        <v>6500</v>
      </c>
      <c r="E308">
        <v>514</v>
      </c>
      <c r="F308" s="7">
        <f t="shared" si="24"/>
        <v>7.9076923076923071</v>
      </c>
      <c r="G308" t="s">
        <v>14</v>
      </c>
      <c r="H308">
        <v>7</v>
      </c>
      <c r="I308" s="10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9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  <c r="V308" t="s">
        <v>14</v>
      </c>
      <c r="W308">
        <v>245</v>
      </c>
    </row>
    <row r="309" spans="1:23" x14ac:dyDescent="0.25">
      <c r="A309">
        <v>307</v>
      </c>
      <c r="B309" t="s">
        <v>666</v>
      </c>
      <c r="C309" s="6" t="s">
        <v>667</v>
      </c>
      <c r="D309">
        <v>32900</v>
      </c>
      <c r="E309">
        <v>43473</v>
      </c>
      <c r="F309" s="7">
        <f t="shared" si="24"/>
        <v>132.13677811550153</v>
      </c>
      <c r="G309" t="s">
        <v>20</v>
      </c>
      <c r="H309">
        <v>659</v>
      </c>
      <c r="I309" s="10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9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  <c r="V309" t="s">
        <v>14</v>
      </c>
      <c r="W309">
        <v>32</v>
      </c>
    </row>
    <row r="310" spans="1:23" x14ac:dyDescent="0.25">
      <c r="A310">
        <v>308</v>
      </c>
      <c r="B310" t="s">
        <v>668</v>
      </c>
      <c r="C310" s="6" t="s">
        <v>669</v>
      </c>
      <c r="D310">
        <v>118200</v>
      </c>
      <c r="E310">
        <v>87560</v>
      </c>
      <c r="F310" s="7">
        <f t="shared" si="24"/>
        <v>74.077834179357026</v>
      </c>
      <c r="G310" t="s">
        <v>14</v>
      </c>
      <c r="H310">
        <v>803</v>
      </c>
      <c r="I310" s="10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9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  <c r="V310" t="s">
        <v>20</v>
      </c>
      <c r="W310">
        <v>142</v>
      </c>
    </row>
    <row r="311" spans="1:23" x14ac:dyDescent="0.25">
      <c r="A311">
        <v>309</v>
      </c>
      <c r="B311" t="s">
        <v>670</v>
      </c>
      <c r="C311" s="6" t="s">
        <v>671</v>
      </c>
      <c r="D311">
        <v>4100</v>
      </c>
      <c r="E311">
        <v>3087</v>
      </c>
      <c r="F311" s="7">
        <f t="shared" si="24"/>
        <v>75.292682926829272</v>
      </c>
      <c r="G311" t="s">
        <v>74</v>
      </c>
      <c r="H311">
        <v>75</v>
      </c>
      <c r="I311" s="10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9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  <c r="V311" t="s">
        <v>20</v>
      </c>
      <c r="W311">
        <v>85</v>
      </c>
    </row>
    <row r="312" spans="1:23" x14ac:dyDescent="0.25">
      <c r="A312">
        <v>310</v>
      </c>
      <c r="B312" t="s">
        <v>672</v>
      </c>
      <c r="C312" s="6" t="s">
        <v>673</v>
      </c>
      <c r="D312">
        <v>7800</v>
      </c>
      <c r="E312">
        <v>1586</v>
      </c>
      <c r="F312" s="7">
        <f t="shared" si="24"/>
        <v>20.333333333333332</v>
      </c>
      <c r="G312" t="s">
        <v>14</v>
      </c>
      <c r="H312">
        <v>16</v>
      </c>
      <c r="I312" s="10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9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  <c r="V312" t="s">
        <v>14</v>
      </c>
      <c r="W312">
        <v>7</v>
      </c>
    </row>
    <row r="313" spans="1:23" x14ac:dyDescent="0.25">
      <c r="A313">
        <v>311</v>
      </c>
      <c r="B313" t="s">
        <v>674</v>
      </c>
      <c r="C313" s="6" t="s">
        <v>675</v>
      </c>
      <c r="D313">
        <v>6300</v>
      </c>
      <c r="E313">
        <v>12812</v>
      </c>
      <c r="F313" s="7">
        <f t="shared" si="24"/>
        <v>203.36507936507937</v>
      </c>
      <c r="G313" t="s">
        <v>20</v>
      </c>
      <c r="H313">
        <v>121</v>
      </c>
      <c r="I313" s="10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9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  <c r="V313" t="s">
        <v>20</v>
      </c>
      <c r="W313">
        <v>659</v>
      </c>
    </row>
    <row r="314" spans="1:23" x14ac:dyDescent="0.25">
      <c r="A314">
        <v>312</v>
      </c>
      <c r="B314" t="s">
        <v>676</v>
      </c>
      <c r="C314" s="6" t="s">
        <v>677</v>
      </c>
      <c r="D314">
        <v>59100</v>
      </c>
      <c r="E314">
        <v>183345</v>
      </c>
      <c r="F314" s="7">
        <f t="shared" si="24"/>
        <v>310.2284263959391</v>
      </c>
      <c r="G314" t="s">
        <v>20</v>
      </c>
      <c r="H314">
        <v>3742</v>
      </c>
      <c r="I314" s="10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9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  <c r="V314" t="s">
        <v>14</v>
      </c>
      <c r="W314">
        <v>803</v>
      </c>
    </row>
    <row r="315" spans="1:23" x14ac:dyDescent="0.25">
      <c r="A315">
        <v>313</v>
      </c>
      <c r="B315" t="s">
        <v>678</v>
      </c>
      <c r="C315" s="6" t="s">
        <v>679</v>
      </c>
      <c r="D315">
        <v>2200</v>
      </c>
      <c r="E315">
        <v>8697</v>
      </c>
      <c r="F315" s="7">
        <f t="shared" si="24"/>
        <v>395.31818181818181</v>
      </c>
      <c r="G315" t="s">
        <v>20</v>
      </c>
      <c r="H315">
        <v>223</v>
      </c>
      <c r="I315" s="10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9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  <c r="V315" t="s">
        <v>74</v>
      </c>
      <c r="W315">
        <v>75</v>
      </c>
    </row>
    <row r="316" spans="1:23" x14ac:dyDescent="0.25">
      <c r="A316">
        <v>314</v>
      </c>
      <c r="B316" t="s">
        <v>680</v>
      </c>
      <c r="C316" s="6" t="s">
        <v>681</v>
      </c>
      <c r="D316">
        <v>1400</v>
      </c>
      <c r="E316">
        <v>4126</v>
      </c>
      <c r="F316" s="7">
        <f t="shared" si="24"/>
        <v>294.71428571428572</v>
      </c>
      <c r="G316" t="s">
        <v>20</v>
      </c>
      <c r="H316">
        <v>133</v>
      </c>
      <c r="I316" s="10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9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  <c r="V316" t="s">
        <v>14</v>
      </c>
      <c r="W316">
        <v>16</v>
      </c>
    </row>
    <row r="317" spans="1:23" ht="31.5" x14ac:dyDescent="0.25">
      <c r="A317">
        <v>315</v>
      </c>
      <c r="B317" t="s">
        <v>682</v>
      </c>
      <c r="C317" s="6" t="s">
        <v>683</v>
      </c>
      <c r="D317">
        <v>9500</v>
      </c>
      <c r="E317">
        <v>3220</v>
      </c>
      <c r="F317" s="7">
        <f t="shared" si="24"/>
        <v>33.89473684210526</v>
      </c>
      <c r="G317" t="s">
        <v>14</v>
      </c>
      <c r="H317">
        <v>31</v>
      </c>
      <c r="I317" s="10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9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  <c r="V317" t="s">
        <v>20</v>
      </c>
      <c r="W317">
        <v>121</v>
      </c>
    </row>
    <row r="318" spans="1:23" x14ac:dyDescent="0.25">
      <c r="A318">
        <v>316</v>
      </c>
      <c r="B318" t="s">
        <v>684</v>
      </c>
      <c r="C318" s="6" t="s">
        <v>685</v>
      </c>
      <c r="D318">
        <v>9600</v>
      </c>
      <c r="E318">
        <v>6401</v>
      </c>
      <c r="F318" s="7">
        <f t="shared" si="24"/>
        <v>66.677083333333329</v>
      </c>
      <c r="G318" t="s">
        <v>14</v>
      </c>
      <c r="H318">
        <v>108</v>
      </c>
      <c r="I318" s="10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9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  <c r="V318" t="s">
        <v>20</v>
      </c>
      <c r="W318">
        <v>3742</v>
      </c>
    </row>
    <row r="319" spans="1:23" x14ac:dyDescent="0.25">
      <c r="A319">
        <v>317</v>
      </c>
      <c r="B319" t="s">
        <v>686</v>
      </c>
      <c r="C319" s="6" t="s">
        <v>687</v>
      </c>
      <c r="D319">
        <v>6600</v>
      </c>
      <c r="E319">
        <v>1269</v>
      </c>
      <c r="F319" s="7">
        <f t="shared" si="24"/>
        <v>19.227272727272727</v>
      </c>
      <c r="G319" t="s">
        <v>14</v>
      </c>
      <c r="H319">
        <v>30</v>
      </c>
      <c r="I319" s="10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9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  <c r="V319" t="s">
        <v>20</v>
      </c>
      <c r="W319">
        <v>223</v>
      </c>
    </row>
    <row r="320" spans="1:23" ht="31.5" x14ac:dyDescent="0.25">
      <c r="A320">
        <v>318</v>
      </c>
      <c r="B320" t="s">
        <v>688</v>
      </c>
      <c r="C320" s="6" t="s">
        <v>689</v>
      </c>
      <c r="D320">
        <v>5700</v>
      </c>
      <c r="E320">
        <v>903</v>
      </c>
      <c r="F320" s="7">
        <f t="shared" si="24"/>
        <v>15.842105263157894</v>
      </c>
      <c r="G320" t="s">
        <v>14</v>
      </c>
      <c r="H320">
        <v>17</v>
      </c>
      <c r="I320" s="10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9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  <c r="V320" t="s">
        <v>20</v>
      </c>
      <c r="W320">
        <v>133</v>
      </c>
    </row>
    <row r="321" spans="1:23" x14ac:dyDescent="0.25">
      <c r="A321">
        <v>319</v>
      </c>
      <c r="B321" t="s">
        <v>690</v>
      </c>
      <c r="C321" s="6" t="s">
        <v>691</v>
      </c>
      <c r="D321">
        <v>8400</v>
      </c>
      <c r="E321">
        <v>3251</v>
      </c>
      <c r="F321" s="7">
        <f t="shared" si="24"/>
        <v>38.702380952380956</v>
      </c>
      <c r="G321" t="s">
        <v>74</v>
      </c>
      <c r="H321">
        <v>64</v>
      </c>
      <c r="I321" s="10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9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  <c r="V321" t="s">
        <v>14</v>
      </c>
      <c r="W321">
        <v>31</v>
      </c>
    </row>
    <row r="322" spans="1:23" x14ac:dyDescent="0.25">
      <c r="A322">
        <v>320</v>
      </c>
      <c r="B322" t="s">
        <v>692</v>
      </c>
      <c r="C322" s="6" t="s">
        <v>693</v>
      </c>
      <c r="D322">
        <v>84400</v>
      </c>
      <c r="E322">
        <v>8092</v>
      </c>
      <c r="F322" s="7">
        <f t="shared" si="24"/>
        <v>9.5876777251184837</v>
      </c>
      <c r="G322" t="s">
        <v>14</v>
      </c>
      <c r="H322">
        <v>80</v>
      </c>
      <c r="I322" s="10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5"/>
        <v>40673.208333333336</v>
      </c>
      <c r="O322" s="9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  <c r="V322" t="s">
        <v>14</v>
      </c>
      <c r="W322">
        <v>108</v>
      </c>
    </row>
    <row r="323" spans="1:23" ht="31.5" x14ac:dyDescent="0.25">
      <c r="A323">
        <v>321</v>
      </c>
      <c r="B323" t="s">
        <v>694</v>
      </c>
      <c r="C323" s="6" t="s">
        <v>695</v>
      </c>
      <c r="D323">
        <v>170400</v>
      </c>
      <c r="E323">
        <v>160422</v>
      </c>
      <c r="F323" s="7">
        <f t="shared" ref="F323:F386" si="30">(E323/D323)*100</f>
        <v>94.144366197183089</v>
      </c>
      <c r="G323" t="s">
        <v>14</v>
      </c>
      <c r="H323">
        <v>2468</v>
      </c>
      <c r="I323" s="10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1">(((L323/60)/60)/24)+DATE(1970,1,1)</f>
        <v>40634.208333333336</v>
      </c>
      <c r="O323" s="9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FIND("/",R323,1)-1)</f>
        <v>film &amp; video</v>
      </c>
      <c r="T323" t="str">
        <f t="shared" ref="T323:T386" si="34">RIGHT(R323, LEN(R323)-FIND("/",R323,1))</f>
        <v>shorts</v>
      </c>
      <c r="V323" t="s">
        <v>14</v>
      </c>
      <c r="W323">
        <v>30</v>
      </c>
    </row>
    <row r="324" spans="1:23" ht="31.5" x14ac:dyDescent="0.25">
      <c r="A324">
        <v>322</v>
      </c>
      <c r="B324" t="s">
        <v>696</v>
      </c>
      <c r="C324" s="6" t="s">
        <v>697</v>
      </c>
      <c r="D324">
        <v>117900</v>
      </c>
      <c r="E324">
        <v>196377</v>
      </c>
      <c r="F324" s="7">
        <f t="shared" si="30"/>
        <v>166.56234096692114</v>
      </c>
      <c r="G324" t="s">
        <v>20</v>
      </c>
      <c r="H324">
        <v>5168</v>
      </c>
      <c r="I324" s="10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9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  <c r="V324" t="s">
        <v>14</v>
      </c>
      <c r="W324">
        <v>17</v>
      </c>
    </row>
    <row r="325" spans="1:23" x14ac:dyDescent="0.25">
      <c r="A325">
        <v>323</v>
      </c>
      <c r="B325" t="s">
        <v>698</v>
      </c>
      <c r="C325" s="6" t="s">
        <v>699</v>
      </c>
      <c r="D325">
        <v>8900</v>
      </c>
      <c r="E325">
        <v>2148</v>
      </c>
      <c r="F325" s="7">
        <f t="shared" si="30"/>
        <v>24.134831460674157</v>
      </c>
      <c r="G325" t="s">
        <v>14</v>
      </c>
      <c r="H325">
        <v>26</v>
      </c>
      <c r="I325" s="10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9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  <c r="V325" t="s">
        <v>74</v>
      </c>
      <c r="W325">
        <v>64</v>
      </c>
    </row>
    <row r="326" spans="1:23" x14ac:dyDescent="0.25">
      <c r="A326">
        <v>324</v>
      </c>
      <c r="B326" t="s">
        <v>700</v>
      </c>
      <c r="C326" s="6" t="s">
        <v>701</v>
      </c>
      <c r="D326">
        <v>7100</v>
      </c>
      <c r="E326">
        <v>11648</v>
      </c>
      <c r="F326" s="7">
        <f t="shared" si="30"/>
        <v>164.05633802816902</v>
      </c>
      <c r="G326" t="s">
        <v>20</v>
      </c>
      <c r="H326">
        <v>307</v>
      </c>
      <c r="I326" s="10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9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  <c r="V326" t="s">
        <v>14</v>
      </c>
      <c r="W326">
        <v>80</v>
      </c>
    </row>
    <row r="327" spans="1:23" ht="31.5" x14ac:dyDescent="0.25">
      <c r="A327">
        <v>325</v>
      </c>
      <c r="B327" t="s">
        <v>702</v>
      </c>
      <c r="C327" s="6" t="s">
        <v>703</v>
      </c>
      <c r="D327">
        <v>6500</v>
      </c>
      <c r="E327">
        <v>5897</v>
      </c>
      <c r="F327" s="7">
        <f t="shared" si="30"/>
        <v>90.723076923076931</v>
      </c>
      <c r="G327" t="s">
        <v>14</v>
      </c>
      <c r="H327">
        <v>73</v>
      </c>
      <c r="I327" s="10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9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  <c r="V327" t="s">
        <v>14</v>
      </c>
      <c r="W327">
        <v>2468</v>
      </c>
    </row>
    <row r="328" spans="1:23" ht="31.5" x14ac:dyDescent="0.25">
      <c r="A328">
        <v>326</v>
      </c>
      <c r="B328" t="s">
        <v>704</v>
      </c>
      <c r="C328" s="6" t="s">
        <v>705</v>
      </c>
      <c r="D328">
        <v>7200</v>
      </c>
      <c r="E328">
        <v>3326</v>
      </c>
      <c r="F328" s="7">
        <f t="shared" si="30"/>
        <v>46.194444444444443</v>
      </c>
      <c r="G328" t="s">
        <v>14</v>
      </c>
      <c r="H328">
        <v>128</v>
      </c>
      <c r="I328" s="10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9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  <c r="V328" t="s">
        <v>20</v>
      </c>
      <c r="W328">
        <v>5168</v>
      </c>
    </row>
    <row r="329" spans="1:23" x14ac:dyDescent="0.25">
      <c r="A329">
        <v>327</v>
      </c>
      <c r="B329" t="s">
        <v>706</v>
      </c>
      <c r="C329" s="6" t="s">
        <v>707</v>
      </c>
      <c r="D329">
        <v>2600</v>
      </c>
      <c r="E329">
        <v>1002</v>
      </c>
      <c r="F329" s="7">
        <f t="shared" si="30"/>
        <v>38.53846153846154</v>
      </c>
      <c r="G329" t="s">
        <v>14</v>
      </c>
      <c r="H329">
        <v>33</v>
      </c>
      <c r="I329" s="10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9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  <c r="V329" t="s">
        <v>14</v>
      </c>
      <c r="W329">
        <v>26</v>
      </c>
    </row>
    <row r="330" spans="1:23" ht="31.5" x14ac:dyDescent="0.25">
      <c r="A330">
        <v>328</v>
      </c>
      <c r="B330" t="s">
        <v>708</v>
      </c>
      <c r="C330" s="6" t="s">
        <v>709</v>
      </c>
      <c r="D330">
        <v>98700</v>
      </c>
      <c r="E330">
        <v>131826</v>
      </c>
      <c r="F330" s="7">
        <f t="shared" si="30"/>
        <v>133.56231003039514</v>
      </c>
      <c r="G330" t="s">
        <v>20</v>
      </c>
      <c r="H330">
        <v>2441</v>
      </c>
      <c r="I330" s="10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9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  <c r="V330" t="s">
        <v>20</v>
      </c>
      <c r="W330">
        <v>307</v>
      </c>
    </row>
    <row r="331" spans="1:23" x14ac:dyDescent="0.25">
      <c r="A331">
        <v>329</v>
      </c>
      <c r="B331" t="s">
        <v>710</v>
      </c>
      <c r="C331" s="6" t="s">
        <v>711</v>
      </c>
      <c r="D331">
        <v>93800</v>
      </c>
      <c r="E331">
        <v>21477</v>
      </c>
      <c r="F331" s="7">
        <f t="shared" si="30"/>
        <v>22.896588486140725</v>
      </c>
      <c r="G331" t="s">
        <v>47</v>
      </c>
      <c r="H331">
        <v>211</v>
      </c>
      <c r="I331" s="10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9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  <c r="V331" t="s">
        <v>14</v>
      </c>
      <c r="W331">
        <v>73</v>
      </c>
    </row>
    <row r="332" spans="1:23" ht="31.5" x14ac:dyDescent="0.25">
      <c r="A332">
        <v>330</v>
      </c>
      <c r="B332" t="s">
        <v>712</v>
      </c>
      <c r="C332" s="6" t="s">
        <v>713</v>
      </c>
      <c r="D332">
        <v>33700</v>
      </c>
      <c r="E332">
        <v>62330</v>
      </c>
      <c r="F332" s="7">
        <f t="shared" si="30"/>
        <v>184.95548961424333</v>
      </c>
      <c r="G332" t="s">
        <v>20</v>
      </c>
      <c r="H332">
        <v>1385</v>
      </c>
      <c r="I332" s="10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9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  <c r="V332" t="s">
        <v>14</v>
      </c>
      <c r="W332">
        <v>128</v>
      </c>
    </row>
    <row r="333" spans="1:23" x14ac:dyDescent="0.25">
      <c r="A333">
        <v>331</v>
      </c>
      <c r="B333" t="s">
        <v>714</v>
      </c>
      <c r="C333" s="6" t="s">
        <v>715</v>
      </c>
      <c r="D333">
        <v>3300</v>
      </c>
      <c r="E333">
        <v>14643</v>
      </c>
      <c r="F333" s="7">
        <f t="shared" si="30"/>
        <v>443.72727272727275</v>
      </c>
      <c r="G333" t="s">
        <v>20</v>
      </c>
      <c r="H333">
        <v>190</v>
      </c>
      <c r="I333" s="10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9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  <c r="V333" t="s">
        <v>14</v>
      </c>
      <c r="W333">
        <v>33</v>
      </c>
    </row>
    <row r="334" spans="1:23" ht="31.5" x14ac:dyDescent="0.25">
      <c r="A334">
        <v>332</v>
      </c>
      <c r="B334" t="s">
        <v>716</v>
      </c>
      <c r="C334" s="6" t="s">
        <v>717</v>
      </c>
      <c r="D334">
        <v>20700</v>
      </c>
      <c r="E334">
        <v>41396</v>
      </c>
      <c r="F334" s="7">
        <f t="shared" si="30"/>
        <v>199.9806763285024</v>
      </c>
      <c r="G334" t="s">
        <v>20</v>
      </c>
      <c r="H334">
        <v>470</v>
      </c>
      <c r="I334" s="10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9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  <c r="V334" t="s">
        <v>20</v>
      </c>
      <c r="W334">
        <v>2441</v>
      </c>
    </row>
    <row r="335" spans="1:23" x14ac:dyDescent="0.25">
      <c r="A335">
        <v>333</v>
      </c>
      <c r="B335" t="s">
        <v>718</v>
      </c>
      <c r="C335" s="6" t="s">
        <v>719</v>
      </c>
      <c r="D335">
        <v>9600</v>
      </c>
      <c r="E335">
        <v>11900</v>
      </c>
      <c r="F335" s="7">
        <f t="shared" si="30"/>
        <v>123.95833333333333</v>
      </c>
      <c r="G335" t="s">
        <v>20</v>
      </c>
      <c r="H335">
        <v>253</v>
      </c>
      <c r="I335" s="10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9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  <c r="V335" t="s">
        <v>47</v>
      </c>
      <c r="W335">
        <v>211</v>
      </c>
    </row>
    <row r="336" spans="1:23" x14ac:dyDescent="0.25">
      <c r="A336">
        <v>334</v>
      </c>
      <c r="B336" t="s">
        <v>720</v>
      </c>
      <c r="C336" s="6" t="s">
        <v>721</v>
      </c>
      <c r="D336">
        <v>66200</v>
      </c>
      <c r="E336">
        <v>123538</v>
      </c>
      <c r="F336" s="7">
        <f t="shared" si="30"/>
        <v>186.61329305135951</v>
      </c>
      <c r="G336" t="s">
        <v>20</v>
      </c>
      <c r="H336">
        <v>1113</v>
      </c>
      <c r="I336" s="10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9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  <c r="V336" t="s">
        <v>20</v>
      </c>
      <c r="W336">
        <v>1385</v>
      </c>
    </row>
    <row r="337" spans="1:23" x14ac:dyDescent="0.25">
      <c r="A337">
        <v>335</v>
      </c>
      <c r="B337" t="s">
        <v>722</v>
      </c>
      <c r="C337" s="6" t="s">
        <v>723</v>
      </c>
      <c r="D337">
        <v>173800</v>
      </c>
      <c r="E337">
        <v>198628</v>
      </c>
      <c r="F337" s="7">
        <f t="shared" si="30"/>
        <v>114.28538550057536</v>
      </c>
      <c r="G337" t="s">
        <v>20</v>
      </c>
      <c r="H337">
        <v>2283</v>
      </c>
      <c r="I337" s="10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9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  <c r="V337" t="s">
        <v>20</v>
      </c>
      <c r="W337">
        <v>190</v>
      </c>
    </row>
    <row r="338" spans="1:23" x14ac:dyDescent="0.25">
      <c r="A338">
        <v>336</v>
      </c>
      <c r="B338" t="s">
        <v>724</v>
      </c>
      <c r="C338" s="6" t="s">
        <v>725</v>
      </c>
      <c r="D338">
        <v>70700</v>
      </c>
      <c r="E338">
        <v>68602</v>
      </c>
      <c r="F338" s="7">
        <f t="shared" si="30"/>
        <v>97.032531824611041</v>
      </c>
      <c r="G338" t="s">
        <v>14</v>
      </c>
      <c r="H338">
        <v>1072</v>
      </c>
      <c r="I338" s="10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9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  <c r="V338" t="s">
        <v>20</v>
      </c>
      <c r="W338">
        <v>470</v>
      </c>
    </row>
    <row r="339" spans="1:23" x14ac:dyDescent="0.25">
      <c r="A339">
        <v>337</v>
      </c>
      <c r="B339" t="s">
        <v>726</v>
      </c>
      <c r="C339" s="6" t="s">
        <v>727</v>
      </c>
      <c r="D339">
        <v>94500</v>
      </c>
      <c r="E339">
        <v>116064</v>
      </c>
      <c r="F339" s="7">
        <f t="shared" si="30"/>
        <v>122.81904761904762</v>
      </c>
      <c r="G339" t="s">
        <v>20</v>
      </c>
      <c r="H339">
        <v>1095</v>
      </c>
      <c r="I339" s="10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9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  <c r="V339" t="s">
        <v>20</v>
      </c>
      <c r="W339">
        <v>253</v>
      </c>
    </row>
    <row r="340" spans="1:23" x14ac:dyDescent="0.25">
      <c r="A340">
        <v>338</v>
      </c>
      <c r="B340" t="s">
        <v>728</v>
      </c>
      <c r="C340" s="6" t="s">
        <v>729</v>
      </c>
      <c r="D340">
        <v>69800</v>
      </c>
      <c r="E340">
        <v>125042</v>
      </c>
      <c r="F340" s="7">
        <f t="shared" si="30"/>
        <v>179.14326647564468</v>
      </c>
      <c r="G340" t="s">
        <v>20</v>
      </c>
      <c r="H340">
        <v>1690</v>
      </c>
      <c r="I340" s="10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9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  <c r="V340" t="s">
        <v>20</v>
      </c>
      <c r="W340">
        <v>1113</v>
      </c>
    </row>
    <row r="341" spans="1:23" x14ac:dyDescent="0.25">
      <c r="A341">
        <v>339</v>
      </c>
      <c r="B341" t="s">
        <v>730</v>
      </c>
      <c r="C341" s="6" t="s">
        <v>731</v>
      </c>
      <c r="D341">
        <v>136300</v>
      </c>
      <c r="E341">
        <v>108974</v>
      </c>
      <c r="F341" s="7">
        <f t="shared" si="30"/>
        <v>79.951577402787962</v>
      </c>
      <c r="G341" t="s">
        <v>74</v>
      </c>
      <c r="H341">
        <v>1297</v>
      </c>
      <c r="I341" s="10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9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  <c r="V341" t="s">
        <v>20</v>
      </c>
      <c r="W341">
        <v>2283</v>
      </c>
    </row>
    <row r="342" spans="1:23" x14ac:dyDescent="0.25">
      <c r="A342">
        <v>340</v>
      </c>
      <c r="B342" t="s">
        <v>732</v>
      </c>
      <c r="C342" s="6" t="s">
        <v>733</v>
      </c>
      <c r="D342">
        <v>37100</v>
      </c>
      <c r="E342">
        <v>34964</v>
      </c>
      <c r="F342" s="7">
        <f t="shared" si="30"/>
        <v>94.242587601078171</v>
      </c>
      <c r="G342" t="s">
        <v>14</v>
      </c>
      <c r="H342">
        <v>393</v>
      </c>
      <c r="I342" s="10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9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  <c r="V342" t="s">
        <v>14</v>
      </c>
      <c r="W342">
        <v>1072</v>
      </c>
    </row>
    <row r="343" spans="1:23" x14ac:dyDescent="0.25">
      <c r="A343">
        <v>341</v>
      </c>
      <c r="B343" t="s">
        <v>734</v>
      </c>
      <c r="C343" s="6" t="s">
        <v>735</v>
      </c>
      <c r="D343">
        <v>114300</v>
      </c>
      <c r="E343">
        <v>96777</v>
      </c>
      <c r="F343" s="7">
        <f t="shared" si="30"/>
        <v>84.669291338582681</v>
      </c>
      <c r="G343" t="s">
        <v>14</v>
      </c>
      <c r="H343">
        <v>1257</v>
      </c>
      <c r="I343" s="10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9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  <c r="V343" t="s">
        <v>20</v>
      </c>
      <c r="W343">
        <v>1095</v>
      </c>
    </row>
    <row r="344" spans="1:23" x14ac:dyDescent="0.25">
      <c r="A344">
        <v>342</v>
      </c>
      <c r="B344" t="s">
        <v>736</v>
      </c>
      <c r="C344" s="6" t="s">
        <v>737</v>
      </c>
      <c r="D344">
        <v>47900</v>
      </c>
      <c r="E344">
        <v>31864</v>
      </c>
      <c r="F344" s="7">
        <f t="shared" si="30"/>
        <v>66.521920668058456</v>
      </c>
      <c r="G344" t="s">
        <v>14</v>
      </c>
      <c r="H344">
        <v>328</v>
      </c>
      <c r="I344" s="10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9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  <c r="V344" t="s">
        <v>20</v>
      </c>
      <c r="W344">
        <v>1690</v>
      </c>
    </row>
    <row r="345" spans="1:23" x14ac:dyDescent="0.25">
      <c r="A345">
        <v>343</v>
      </c>
      <c r="B345" t="s">
        <v>738</v>
      </c>
      <c r="C345" s="6" t="s">
        <v>739</v>
      </c>
      <c r="D345">
        <v>9000</v>
      </c>
      <c r="E345">
        <v>4853</v>
      </c>
      <c r="F345" s="7">
        <f t="shared" si="30"/>
        <v>53.922222222222224</v>
      </c>
      <c r="G345" t="s">
        <v>14</v>
      </c>
      <c r="H345">
        <v>147</v>
      </c>
      <c r="I345" s="10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9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  <c r="V345" t="s">
        <v>74</v>
      </c>
      <c r="W345">
        <v>1297</v>
      </c>
    </row>
    <row r="346" spans="1:23" x14ac:dyDescent="0.25">
      <c r="A346">
        <v>344</v>
      </c>
      <c r="B346" t="s">
        <v>740</v>
      </c>
      <c r="C346" s="6" t="s">
        <v>741</v>
      </c>
      <c r="D346">
        <v>197600</v>
      </c>
      <c r="E346">
        <v>82959</v>
      </c>
      <c r="F346" s="7">
        <f t="shared" si="30"/>
        <v>41.983299595141702</v>
      </c>
      <c r="G346" t="s">
        <v>14</v>
      </c>
      <c r="H346">
        <v>830</v>
      </c>
      <c r="I346" s="10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9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  <c r="V346" t="s">
        <v>14</v>
      </c>
      <c r="W346">
        <v>393</v>
      </c>
    </row>
    <row r="347" spans="1:23" x14ac:dyDescent="0.25">
      <c r="A347">
        <v>345</v>
      </c>
      <c r="B347" t="s">
        <v>742</v>
      </c>
      <c r="C347" s="6" t="s">
        <v>743</v>
      </c>
      <c r="D347">
        <v>157600</v>
      </c>
      <c r="E347">
        <v>23159</v>
      </c>
      <c r="F347" s="7">
        <f t="shared" si="30"/>
        <v>14.69479695431472</v>
      </c>
      <c r="G347" t="s">
        <v>14</v>
      </c>
      <c r="H347">
        <v>331</v>
      </c>
      <c r="I347" s="10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9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  <c r="V347" t="s">
        <v>14</v>
      </c>
      <c r="W347">
        <v>1257</v>
      </c>
    </row>
    <row r="348" spans="1:23" x14ac:dyDescent="0.25">
      <c r="A348">
        <v>346</v>
      </c>
      <c r="B348" t="s">
        <v>744</v>
      </c>
      <c r="C348" s="6" t="s">
        <v>745</v>
      </c>
      <c r="D348">
        <v>8000</v>
      </c>
      <c r="E348">
        <v>2758</v>
      </c>
      <c r="F348" s="7">
        <f t="shared" si="30"/>
        <v>34.475000000000001</v>
      </c>
      <c r="G348" t="s">
        <v>14</v>
      </c>
      <c r="H348">
        <v>25</v>
      </c>
      <c r="I348" s="10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9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  <c r="V348" t="s">
        <v>14</v>
      </c>
      <c r="W348">
        <v>328</v>
      </c>
    </row>
    <row r="349" spans="1:23" x14ac:dyDescent="0.25">
      <c r="A349">
        <v>347</v>
      </c>
      <c r="B349" t="s">
        <v>746</v>
      </c>
      <c r="C349" s="6" t="s">
        <v>747</v>
      </c>
      <c r="D349">
        <v>900</v>
      </c>
      <c r="E349">
        <v>12607</v>
      </c>
      <c r="F349" s="7">
        <f t="shared" si="30"/>
        <v>1400.7777777777778</v>
      </c>
      <c r="G349" t="s">
        <v>20</v>
      </c>
      <c r="H349">
        <v>191</v>
      </c>
      <c r="I349" s="10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9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  <c r="V349" t="s">
        <v>14</v>
      </c>
      <c r="W349">
        <v>147</v>
      </c>
    </row>
    <row r="350" spans="1:23" x14ac:dyDescent="0.25">
      <c r="A350">
        <v>348</v>
      </c>
      <c r="B350" t="s">
        <v>748</v>
      </c>
      <c r="C350" s="6" t="s">
        <v>749</v>
      </c>
      <c r="D350">
        <v>199000</v>
      </c>
      <c r="E350">
        <v>142823</v>
      </c>
      <c r="F350" s="7">
        <f t="shared" si="30"/>
        <v>71.770351758793964</v>
      </c>
      <c r="G350" t="s">
        <v>14</v>
      </c>
      <c r="H350">
        <v>3483</v>
      </c>
      <c r="I350" s="10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9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  <c r="V350" t="s">
        <v>14</v>
      </c>
      <c r="W350">
        <v>830</v>
      </c>
    </row>
    <row r="351" spans="1:23" x14ac:dyDescent="0.25">
      <c r="A351">
        <v>349</v>
      </c>
      <c r="B351" t="s">
        <v>750</v>
      </c>
      <c r="C351" s="6" t="s">
        <v>751</v>
      </c>
      <c r="D351">
        <v>180800</v>
      </c>
      <c r="E351">
        <v>95958</v>
      </c>
      <c r="F351" s="7">
        <f t="shared" si="30"/>
        <v>53.074115044247783</v>
      </c>
      <c r="G351" t="s">
        <v>14</v>
      </c>
      <c r="H351">
        <v>923</v>
      </c>
      <c r="I351" s="10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9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  <c r="V351" t="s">
        <v>14</v>
      </c>
      <c r="W351">
        <v>331</v>
      </c>
    </row>
    <row r="352" spans="1:23" x14ac:dyDescent="0.25">
      <c r="A352">
        <v>350</v>
      </c>
      <c r="B352" t="s">
        <v>752</v>
      </c>
      <c r="C352" s="6" t="s">
        <v>753</v>
      </c>
      <c r="D352">
        <v>100</v>
      </c>
      <c r="E352">
        <v>5</v>
      </c>
      <c r="F352" s="7">
        <f t="shared" si="30"/>
        <v>5</v>
      </c>
      <c r="G352" t="s">
        <v>14</v>
      </c>
      <c r="H352">
        <v>1</v>
      </c>
      <c r="I352" s="10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9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  <c r="V352" t="s">
        <v>14</v>
      </c>
      <c r="W352">
        <v>25</v>
      </c>
    </row>
    <row r="353" spans="1:23" x14ac:dyDescent="0.25">
      <c r="A353">
        <v>351</v>
      </c>
      <c r="B353" t="s">
        <v>754</v>
      </c>
      <c r="C353" s="6" t="s">
        <v>755</v>
      </c>
      <c r="D353">
        <v>74100</v>
      </c>
      <c r="E353">
        <v>94631</v>
      </c>
      <c r="F353" s="7">
        <f t="shared" si="30"/>
        <v>127.70715249662618</v>
      </c>
      <c r="G353" t="s">
        <v>20</v>
      </c>
      <c r="H353">
        <v>2013</v>
      </c>
      <c r="I353" s="10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9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  <c r="V353" t="s">
        <v>20</v>
      </c>
      <c r="W353">
        <v>191</v>
      </c>
    </row>
    <row r="354" spans="1:23" x14ac:dyDescent="0.25">
      <c r="A354">
        <v>352</v>
      </c>
      <c r="B354" t="s">
        <v>756</v>
      </c>
      <c r="C354" s="6" t="s">
        <v>757</v>
      </c>
      <c r="D354">
        <v>2800</v>
      </c>
      <c r="E354">
        <v>977</v>
      </c>
      <c r="F354" s="7">
        <f t="shared" si="30"/>
        <v>34.892857142857139</v>
      </c>
      <c r="G354" t="s">
        <v>14</v>
      </c>
      <c r="H354">
        <v>33</v>
      </c>
      <c r="I354" s="10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9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  <c r="V354" t="s">
        <v>14</v>
      </c>
      <c r="W354">
        <v>3483</v>
      </c>
    </row>
    <row r="355" spans="1:23" x14ac:dyDescent="0.25">
      <c r="A355">
        <v>353</v>
      </c>
      <c r="B355" t="s">
        <v>758</v>
      </c>
      <c r="C355" s="6" t="s">
        <v>759</v>
      </c>
      <c r="D355">
        <v>33600</v>
      </c>
      <c r="E355">
        <v>137961</v>
      </c>
      <c r="F355" s="7">
        <f t="shared" si="30"/>
        <v>410.59821428571428</v>
      </c>
      <c r="G355" t="s">
        <v>20</v>
      </c>
      <c r="H355">
        <v>1703</v>
      </c>
      <c r="I355" s="10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9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  <c r="V355" t="s">
        <v>14</v>
      </c>
      <c r="W355">
        <v>923</v>
      </c>
    </row>
    <row r="356" spans="1:23" x14ac:dyDescent="0.25">
      <c r="A356">
        <v>354</v>
      </c>
      <c r="B356" t="s">
        <v>760</v>
      </c>
      <c r="C356" s="6" t="s">
        <v>761</v>
      </c>
      <c r="D356">
        <v>6100</v>
      </c>
      <c r="E356">
        <v>7548</v>
      </c>
      <c r="F356" s="7">
        <f t="shared" si="30"/>
        <v>123.73770491803278</v>
      </c>
      <c r="G356" t="s">
        <v>20</v>
      </c>
      <c r="H356">
        <v>80</v>
      </c>
      <c r="I356" s="10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9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  <c r="V356" t="s">
        <v>14</v>
      </c>
      <c r="W356">
        <v>1</v>
      </c>
    </row>
    <row r="357" spans="1:23" x14ac:dyDescent="0.25">
      <c r="A357">
        <v>355</v>
      </c>
      <c r="B357" t="s">
        <v>762</v>
      </c>
      <c r="C357" s="6" t="s">
        <v>763</v>
      </c>
      <c r="D357">
        <v>3800</v>
      </c>
      <c r="E357">
        <v>2241</v>
      </c>
      <c r="F357" s="7">
        <f t="shared" si="30"/>
        <v>58.973684210526315</v>
      </c>
      <c r="G357" t="s">
        <v>47</v>
      </c>
      <c r="H357">
        <v>86</v>
      </c>
      <c r="I357" s="10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9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  <c r="V357" t="s">
        <v>20</v>
      </c>
      <c r="W357">
        <v>2013</v>
      </c>
    </row>
    <row r="358" spans="1:23" x14ac:dyDescent="0.25">
      <c r="A358">
        <v>356</v>
      </c>
      <c r="B358" t="s">
        <v>764</v>
      </c>
      <c r="C358" s="6" t="s">
        <v>765</v>
      </c>
      <c r="D358">
        <v>9300</v>
      </c>
      <c r="E358">
        <v>3431</v>
      </c>
      <c r="F358" s="7">
        <f t="shared" si="30"/>
        <v>36.892473118279568</v>
      </c>
      <c r="G358" t="s">
        <v>14</v>
      </c>
      <c r="H358">
        <v>40</v>
      </c>
      <c r="I358" s="10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9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  <c r="V358" t="s">
        <v>14</v>
      </c>
      <c r="W358">
        <v>33</v>
      </c>
    </row>
    <row r="359" spans="1:23" x14ac:dyDescent="0.25">
      <c r="A359">
        <v>357</v>
      </c>
      <c r="B359" t="s">
        <v>766</v>
      </c>
      <c r="C359" s="6" t="s">
        <v>767</v>
      </c>
      <c r="D359">
        <v>2300</v>
      </c>
      <c r="E359">
        <v>4253</v>
      </c>
      <c r="F359" s="7">
        <f t="shared" si="30"/>
        <v>184.91304347826087</v>
      </c>
      <c r="G359" t="s">
        <v>20</v>
      </c>
      <c r="H359">
        <v>41</v>
      </c>
      <c r="I359" s="10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9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  <c r="V359" t="s">
        <v>20</v>
      </c>
      <c r="W359">
        <v>1703</v>
      </c>
    </row>
    <row r="360" spans="1:23" x14ac:dyDescent="0.25">
      <c r="A360">
        <v>358</v>
      </c>
      <c r="B360" t="s">
        <v>768</v>
      </c>
      <c r="C360" s="6" t="s">
        <v>769</v>
      </c>
      <c r="D360">
        <v>9700</v>
      </c>
      <c r="E360">
        <v>1146</v>
      </c>
      <c r="F360" s="7">
        <f t="shared" si="30"/>
        <v>11.814432989690722</v>
      </c>
      <c r="G360" t="s">
        <v>14</v>
      </c>
      <c r="H360">
        <v>23</v>
      </c>
      <c r="I360" s="10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9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  <c r="V360" t="s">
        <v>20</v>
      </c>
      <c r="W360">
        <v>80</v>
      </c>
    </row>
    <row r="361" spans="1:23" x14ac:dyDescent="0.25">
      <c r="A361">
        <v>359</v>
      </c>
      <c r="B361" t="s">
        <v>770</v>
      </c>
      <c r="C361" s="6" t="s">
        <v>771</v>
      </c>
      <c r="D361">
        <v>4000</v>
      </c>
      <c r="E361">
        <v>11948</v>
      </c>
      <c r="F361" s="7">
        <f t="shared" si="30"/>
        <v>298.7</v>
      </c>
      <c r="G361" t="s">
        <v>20</v>
      </c>
      <c r="H361">
        <v>187</v>
      </c>
      <c r="I361" s="10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9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  <c r="V361" t="s">
        <v>47</v>
      </c>
      <c r="W361">
        <v>86</v>
      </c>
    </row>
    <row r="362" spans="1:23" x14ac:dyDescent="0.25">
      <c r="A362">
        <v>360</v>
      </c>
      <c r="B362" t="s">
        <v>772</v>
      </c>
      <c r="C362" s="6" t="s">
        <v>773</v>
      </c>
      <c r="D362">
        <v>59700</v>
      </c>
      <c r="E362">
        <v>135132</v>
      </c>
      <c r="F362" s="7">
        <f t="shared" si="30"/>
        <v>226.35175879396985</v>
      </c>
      <c r="G362" t="s">
        <v>20</v>
      </c>
      <c r="H362">
        <v>2875</v>
      </c>
      <c r="I362" s="10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9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  <c r="V362" t="s">
        <v>14</v>
      </c>
      <c r="W362">
        <v>40</v>
      </c>
    </row>
    <row r="363" spans="1:23" x14ac:dyDescent="0.25">
      <c r="A363">
        <v>361</v>
      </c>
      <c r="B363" t="s">
        <v>774</v>
      </c>
      <c r="C363" s="6" t="s">
        <v>775</v>
      </c>
      <c r="D363">
        <v>5500</v>
      </c>
      <c r="E363">
        <v>9546</v>
      </c>
      <c r="F363" s="7">
        <f t="shared" si="30"/>
        <v>173.56363636363636</v>
      </c>
      <c r="G363" t="s">
        <v>20</v>
      </c>
      <c r="H363">
        <v>88</v>
      </c>
      <c r="I363" s="10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9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  <c r="V363" t="s">
        <v>20</v>
      </c>
      <c r="W363">
        <v>41</v>
      </c>
    </row>
    <row r="364" spans="1:23" x14ac:dyDescent="0.25">
      <c r="A364">
        <v>362</v>
      </c>
      <c r="B364" t="s">
        <v>776</v>
      </c>
      <c r="C364" s="6" t="s">
        <v>777</v>
      </c>
      <c r="D364">
        <v>3700</v>
      </c>
      <c r="E364">
        <v>13755</v>
      </c>
      <c r="F364" s="7">
        <f t="shared" si="30"/>
        <v>371.75675675675677</v>
      </c>
      <c r="G364" t="s">
        <v>20</v>
      </c>
      <c r="H364">
        <v>191</v>
      </c>
      <c r="I364" s="10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9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  <c r="V364" t="s">
        <v>14</v>
      </c>
      <c r="W364">
        <v>23</v>
      </c>
    </row>
    <row r="365" spans="1:23" x14ac:dyDescent="0.25">
      <c r="A365">
        <v>363</v>
      </c>
      <c r="B365" t="s">
        <v>778</v>
      </c>
      <c r="C365" s="6" t="s">
        <v>779</v>
      </c>
      <c r="D365">
        <v>5200</v>
      </c>
      <c r="E365">
        <v>8330</v>
      </c>
      <c r="F365" s="7">
        <f t="shared" si="30"/>
        <v>160.19230769230771</v>
      </c>
      <c r="G365" t="s">
        <v>20</v>
      </c>
      <c r="H365">
        <v>139</v>
      </c>
      <c r="I365" s="10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9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  <c r="V365" t="s">
        <v>20</v>
      </c>
      <c r="W365">
        <v>187</v>
      </c>
    </row>
    <row r="366" spans="1:23" x14ac:dyDescent="0.25">
      <c r="A366">
        <v>364</v>
      </c>
      <c r="B366" t="s">
        <v>780</v>
      </c>
      <c r="C366" s="6" t="s">
        <v>781</v>
      </c>
      <c r="D366">
        <v>900</v>
      </c>
      <c r="E366">
        <v>14547</v>
      </c>
      <c r="F366" s="7">
        <f t="shared" si="30"/>
        <v>1616.3333333333335</v>
      </c>
      <c r="G366" t="s">
        <v>20</v>
      </c>
      <c r="H366">
        <v>186</v>
      </c>
      <c r="I366" s="10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9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  <c r="V366" t="s">
        <v>20</v>
      </c>
      <c r="W366">
        <v>2875</v>
      </c>
    </row>
    <row r="367" spans="1:23" x14ac:dyDescent="0.25">
      <c r="A367">
        <v>365</v>
      </c>
      <c r="B367" t="s">
        <v>782</v>
      </c>
      <c r="C367" s="6" t="s">
        <v>783</v>
      </c>
      <c r="D367">
        <v>1600</v>
      </c>
      <c r="E367">
        <v>11735</v>
      </c>
      <c r="F367" s="7">
        <f t="shared" si="30"/>
        <v>733.4375</v>
      </c>
      <c r="G367" t="s">
        <v>20</v>
      </c>
      <c r="H367">
        <v>112</v>
      </c>
      <c r="I367" s="10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9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  <c r="V367" t="s">
        <v>20</v>
      </c>
      <c r="W367">
        <v>88</v>
      </c>
    </row>
    <row r="368" spans="1:23" x14ac:dyDescent="0.25">
      <c r="A368">
        <v>366</v>
      </c>
      <c r="B368" t="s">
        <v>784</v>
      </c>
      <c r="C368" s="6" t="s">
        <v>785</v>
      </c>
      <c r="D368">
        <v>1800</v>
      </c>
      <c r="E368">
        <v>10658</v>
      </c>
      <c r="F368" s="7">
        <f t="shared" si="30"/>
        <v>592.11111111111109</v>
      </c>
      <c r="G368" t="s">
        <v>20</v>
      </c>
      <c r="H368">
        <v>101</v>
      </c>
      <c r="I368" s="10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9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  <c r="V368" t="s">
        <v>20</v>
      </c>
      <c r="W368">
        <v>191</v>
      </c>
    </row>
    <row r="369" spans="1:23" x14ac:dyDescent="0.25">
      <c r="A369">
        <v>367</v>
      </c>
      <c r="B369" t="s">
        <v>786</v>
      </c>
      <c r="C369" s="6" t="s">
        <v>787</v>
      </c>
      <c r="D369">
        <v>9900</v>
      </c>
      <c r="E369">
        <v>1870</v>
      </c>
      <c r="F369" s="7">
        <f t="shared" si="30"/>
        <v>18.888888888888889</v>
      </c>
      <c r="G369" t="s">
        <v>14</v>
      </c>
      <c r="H369">
        <v>75</v>
      </c>
      <c r="I369" s="10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9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  <c r="V369" t="s">
        <v>20</v>
      </c>
      <c r="W369">
        <v>139</v>
      </c>
    </row>
    <row r="370" spans="1:23" x14ac:dyDescent="0.25">
      <c r="A370">
        <v>368</v>
      </c>
      <c r="B370" t="s">
        <v>788</v>
      </c>
      <c r="C370" s="6" t="s">
        <v>789</v>
      </c>
      <c r="D370">
        <v>5200</v>
      </c>
      <c r="E370">
        <v>14394</v>
      </c>
      <c r="F370" s="7">
        <f t="shared" si="30"/>
        <v>276.80769230769232</v>
      </c>
      <c r="G370" t="s">
        <v>20</v>
      </c>
      <c r="H370">
        <v>206</v>
      </c>
      <c r="I370" s="10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9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  <c r="V370" t="s">
        <v>20</v>
      </c>
      <c r="W370">
        <v>186</v>
      </c>
    </row>
    <row r="371" spans="1:23" x14ac:dyDescent="0.25">
      <c r="A371">
        <v>369</v>
      </c>
      <c r="B371" t="s">
        <v>790</v>
      </c>
      <c r="C371" s="6" t="s">
        <v>791</v>
      </c>
      <c r="D371">
        <v>5400</v>
      </c>
      <c r="E371">
        <v>14743</v>
      </c>
      <c r="F371" s="7">
        <f t="shared" si="30"/>
        <v>273.01851851851848</v>
      </c>
      <c r="G371" t="s">
        <v>20</v>
      </c>
      <c r="H371">
        <v>154</v>
      </c>
      <c r="I371" s="10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9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  <c r="V371" t="s">
        <v>20</v>
      </c>
      <c r="W371">
        <v>112</v>
      </c>
    </row>
    <row r="372" spans="1:23" x14ac:dyDescent="0.25">
      <c r="A372">
        <v>370</v>
      </c>
      <c r="B372" t="s">
        <v>792</v>
      </c>
      <c r="C372" s="6" t="s">
        <v>793</v>
      </c>
      <c r="D372">
        <v>112300</v>
      </c>
      <c r="E372">
        <v>178965</v>
      </c>
      <c r="F372" s="7">
        <f t="shared" si="30"/>
        <v>159.36331255565449</v>
      </c>
      <c r="G372" t="s">
        <v>20</v>
      </c>
      <c r="H372">
        <v>5966</v>
      </c>
      <c r="I372" s="10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9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  <c r="V372" t="s">
        <v>20</v>
      </c>
      <c r="W372">
        <v>101</v>
      </c>
    </row>
    <row r="373" spans="1:23" x14ac:dyDescent="0.25">
      <c r="A373">
        <v>371</v>
      </c>
      <c r="B373" t="s">
        <v>794</v>
      </c>
      <c r="C373" s="6" t="s">
        <v>795</v>
      </c>
      <c r="D373">
        <v>189200</v>
      </c>
      <c r="E373">
        <v>128410</v>
      </c>
      <c r="F373" s="7">
        <f t="shared" si="30"/>
        <v>67.869978858350947</v>
      </c>
      <c r="G373" t="s">
        <v>14</v>
      </c>
      <c r="H373">
        <v>2176</v>
      </c>
      <c r="I373" s="10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9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  <c r="V373" t="s">
        <v>14</v>
      </c>
      <c r="W373">
        <v>75</v>
      </c>
    </row>
    <row r="374" spans="1:23" ht="31.5" x14ac:dyDescent="0.25">
      <c r="A374">
        <v>372</v>
      </c>
      <c r="B374" t="s">
        <v>796</v>
      </c>
      <c r="C374" s="6" t="s">
        <v>797</v>
      </c>
      <c r="D374">
        <v>900</v>
      </c>
      <c r="E374">
        <v>14324</v>
      </c>
      <c r="F374" s="7">
        <f t="shared" si="30"/>
        <v>1591.5555555555554</v>
      </c>
      <c r="G374" t="s">
        <v>20</v>
      </c>
      <c r="H374">
        <v>169</v>
      </c>
      <c r="I374" s="10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9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  <c r="V374" t="s">
        <v>20</v>
      </c>
      <c r="W374">
        <v>206</v>
      </c>
    </row>
    <row r="375" spans="1:23" x14ac:dyDescent="0.25">
      <c r="A375">
        <v>373</v>
      </c>
      <c r="B375" t="s">
        <v>798</v>
      </c>
      <c r="C375" s="6" t="s">
        <v>799</v>
      </c>
      <c r="D375">
        <v>22500</v>
      </c>
      <c r="E375">
        <v>164291</v>
      </c>
      <c r="F375" s="7">
        <f t="shared" si="30"/>
        <v>730.18222222222221</v>
      </c>
      <c r="G375" t="s">
        <v>20</v>
      </c>
      <c r="H375">
        <v>2106</v>
      </c>
      <c r="I375" s="10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9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  <c r="V375" t="s">
        <v>20</v>
      </c>
      <c r="W375">
        <v>154</v>
      </c>
    </row>
    <row r="376" spans="1:23" ht="31.5" x14ac:dyDescent="0.25">
      <c r="A376">
        <v>374</v>
      </c>
      <c r="B376" t="s">
        <v>800</v>
      </c>
      <c r="C376" s="6" t="s">
        <v>801</v>
      </c>
      <c r="D376">
        <v>167400</v>
      </c>
      <c r="E376">
        <v>22073</v>
      </c>
      <c r="F376" s="7">
        <f t="shared" si="30"/>
        <v>13.185782556750297</v>
      </c>
      <c r="G376" t="s">
        <v>14</v>
      </c>
      <c r="H376">
        <v>441</v>
      </c>
      <c r="I376" s="10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9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  <c r="V376" t="s">
        <v>20</v>
      </c>
      <c r="W376">
        <v>5966</v>
      </c>
    </row>
    <row r="377" spans="1:23" ht="31.5" x14ac:dyDescent="0.25">
      <c r="A377">
        <v>375</v>
      </c>
      <c r="B377" t="s">
        <v>802</v>
      </c>
      <c r="C377" s="6" t="s">
        <v>803</v>
      </c>
      <c r="D377">
        <v>2700</v>
      </c>
      <c r="E377">
        <v>1479</v>
      </c>
      <c r="F377" s="7">
        <f t="shared" si="30"/>
        <v>54.777777777777779</v>
      </c>
      <c r="G377" t="s">
        <v>14</v>
      </c>
      <c r="H377">
        <v>25</v>
      </c>
      <c r="I377" s="10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9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  <c r="V377" t="s">
        <v>14</v>
      </c>
      <c r="W377">
        <v>2176</v>
      </c>
    </row>
    <row r="378" spans="1:23" x14ac:dyDescent="0.25">
      <c r="A378">
        <v>376</v>
      </c>
      <c r="B378" t="s">
        <v>804</v>
      </c>
      <c r="C378" s="6" t="s">
        <v>805</v>
      </c>
      <c r="D378">
        <v>3400</v>
      </c>
      <c r="E378">
        <v>12275</v>
      </c>
      <c r="F378" s="7">
        <f t="shared" si="30"/>
        <v>361.02941176470591</v>
      </c>
      <c r="G378" t="s">
        <v>20</v>
      </c>
      <c r="H378">
        <v>131</v>
      </c>
      <c r="I378" s="10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9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  <c r="V378" t="s">
        <v>20</v>
      </c>
      <c r="W378">
        <v>169</v>
      </c>
    </row>
    <row r="379" spans="1:23" x14ac:dyDescent="0.25">
      <c r="A379">
        <v>377</v>
      </c>
      <c r="B379" t="s">
        <v>806</v>
      </c>
      <c r="C379" s="6" t="s">
        <v>807</v>
      </c>
      <c r="D379">
        <v>49700</v>
      </c>
      <c r="E379">
        <v>5098</v>
      </c>
      <c r="F379" s="7">
        <f t="shared" si="30"/>
        <v>10.257545271629779</v>
      </c>
      <c r="G379" t="s">
        <v>14</v>
      </c>
      <c r="H379">
        <v>127</v>
      </c>
      <c r="I379" s="10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9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  <c r="V379" t="s">
        <v>20</v>
      </c>
      <c r="W379">
        <v>2106</v>
      </c>
    </row>
    <row r="380" spans="1:23" x14ac:dyDescent="0.25">
      <c r="A380">
        <v>378</v>
      </c>
      <c r="B380" t="s">
        <v>808</v>
      </c>
      <c r="C380" s="6" t="s">
        <v>809</v>
      </c>
      <c r="D380">
        <v>178200</v>
      </c>
      <c r="E380">
        <v>24882</v>
      </c>
      <c r="F380" s="7">
        <f t="shared" si="30"/>
        <v>13.962962962962964</v>
      </c>
      <c r="G380" t="s">
        <v>14</v>
      </c>
      <c r="H380">
        <v>355</v>
      </c>
      <c r="I380" s="10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9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  <c r="V380" t="s">
        <v>14</v>
      </c>
      <c r="W380">
        <v>441</v>
      </c>
    </row>
    <row r="381" spans="1:23" x14ac:dyDescent="0.25">
      <c r="A381">
        <v>379</v>
      </c>
      <c r="B381" t="s">
        <v>810</v>
      </c>
      <c r="C381" s="6" t="s">
        <v>811</v>
      </c>
      <c r="D381">
        <v>7200</v>
      </c>
      <c r="E381">
        <v>2912</v>
      </c>
      <c r="F381" s="7">
        <f t="shared" si="30"/>
        <v>40.444444444444443</v>
      </c>
      <c r="G381" t="s">
        <v>14</v>
      </c>
      <c r="H381">
        <v>44</v>
      </c>
      <c r="I381" s="10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9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  <c r="V381" t="s">
        <v>14</v>
      </c>
      <c r="W381">
        <v>25</v>
      </c>
    </row>
    <row r="382" spans="1:23" ht="31.5" x14ac:dyDescent="0.25">
      <c r="A382">
        <v>380</v>
      </c>
      <c r="B382" t="s">
        <v>812</v>
      </c>
      <c r="C382" s="6" t="s">
        <v>813</v>
      </c>
      <c r="D382">
        <v>2500</v>
      </c>
      <c r="E382">
        <v>4008</v>
      </c>
      <c r="F382" s="7">
        <f t="shared" si="30"/>
        <v>160.32</v>
      </c>
      <c r="G382" t="s">
        <v>20</v>
      </c>
      <c r="H382">
        <v>84</v>
      </c>
      <c r="I382" s="10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9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  <c r="V382" t="s">
        <v>20</v>
      </c>
      <c r="W382">
        <v>131</v>
      </c>
    </row>
    <row r="383" spans="1:23" x14ac:dyDescent="0.25">
      <c r="A383">
        <v>381</v>
      </c>
      <c r="B383" t="s">
        <v>814</v>
      </c>
      <c r="C383" s="6" t="s">
        <v>815</v>
      </c>
      <c r="D383">
        <v>5300</v>
      </c>
      <c r="E383">
        <v>9749</v>
      </c>
      <c r="F383" s="7">
        <f t="shared" si="30"/>
        <v>183.9433962264151</v>
      </c>
      <c r="G383" t="s">
        <v>20</v>
      </c>
      <c r="H383">
        <v>155</v>
      </c>
      <c r="I383" s="10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9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  <c r="V383" t="s">
        <v>14</v>
      </c>
      <c r="W383">
        <v>127</v>
      </c>
    </row>
    <row r="384" spans="1:23" ht="31.5" x14ac:dyDescent="0.25">
      <c r="A384">
        <v>382</v>
      </c>
      <c r="B384" t="s">
        <v>816</v>
      </c>
      <c r="C384" s="6" t="s">
        <v>817</v>
      </c>
      <c r="D384">
        <v>9100</v>
      </c>
      <c r="E384">
        <v>5803</v>
      </c>
      <c r="F384" s="7">
        <f t="shared" si="30"/>
        <v>63.769230769230766</v>
      </c>
      <c r="G384" t="s">
        <v>14</v>
      </c>
      <c r="H384">
        <v>67</v>
      </c>
      <c r="I384" s="10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9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  <c r="V384" t="s">
        <v>14</v>
      </c>
      <c r="W384">
        <v>355</v>
      </c>
    </row>
    <row r="385" spans="1:23" x14ac:dyDescent="0.25">
      <c r="A385">
        <v>383</v>
      </c>
      <c r="B385" t="s">
        <v>818</v>
      </c>
      <c r="C385" s="6" t="s">
        <v>819</v>
      </c>
      <c r="D385">
        <v>6300</v>
      </c>
      <c r="E385">
        <v>14199</v>
      </c>
      <c r="F385" s="7">
        <f t="shared" si="30"/>
        <v>225.38095238095238</v>
      </c>
      <c r="G385" t="s">
        <v>20</v>
      </c>
      <c r="H385">
        <v>189</v>
      </c>
      <c r="I385" s="10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9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  <c r="V385" t="s">
        <v>14</v>
      </c>
      <c r="W385">
        <v>44</v>
      </c>
    </row>
    <row r="386" spans="1:23" x14ac:dyDescent="0.25">
      <c r="A386">
        <v>384</v>
      </c>
      <c r="B386" t="s">
        <v>820</v>
      </c>
      <c r="C386" s="6" t="s">
        <v>821</v>
      </c>
      <c r="D386">
        <v>114400</v>
      </c>
      <c r="E386">
        <v>196779</v>
      </c>
      <c r="F386" s="7">
        <f t="shared" si="30"/>
        <v>172.00961538461539</v>
      </c>
      <c r="G386" t="s">
        <v>20</v>
      </c>
      <c r="H386">
        <v>4799</v>
      </c>
      <c r="I386" s="10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1"/>
        <v>42776.25</v>
      </c>
      <c r="O386" s="9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  <c r="V386" t="s">
        <v>20</v>
      </c>
      <c r="W386">
        <v>84</v>
      </c>
    </row>
    <row r="387" spans="1:23" ht="31.5" x14ac:dyDescent="0.25">
      <c r="A387">
        <v>385</v>
      </c>
      <c r="B387" t="s">
        <v>822</v>
      </c>
      <c r="C387" s="6" t="s">
        <v>823</v>
      </c>
      <c r="D387">
        <v>38900</v>
      </c>
      <c r="E387">
        <v>56859</v>
      </c>
      <c r="F387" s="7">
        <f t="shared" ref="F387:F450" si="36">(E387/D387)*100</f>
        <v>146.16709511568124</v>
      </c>
      <c r="G387" t="s">
        <v>20</v>
      </c>
      <c r="H387">
        <v>1137</v>
      </c>
      <c r="I387" s="10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7">(((L387/60)/60)/24)+DATE(1970,1,1)</f>
        <v>43553.208333333328</v>
      </c>
      <c r="O387" s="9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FIND("/",R387,1)-1)</f>
        <v>publishing</v>
      </c>
      <c r="T387" t="str">
        <f t="shared" ref="T387:T450" si="40">RIGHT(R387, LEN(R387)-FIND("/",R387,1))</f>
        <v>nonfiction</v>
      </c>
      <c r="V387" t="s">
        <v>20</v>
      </c>
      <c r="W387">
        <v>155</v>
      </c>
    </row>
    <row r="388" spans="1:23" ht="31.5" x14ac:dyDescent="0.25">
      <c r="A388">
        <v>386</v>
      </c>
      <c r="B388" t="s">
        <v>824</v>
      </c>
      <c r="C388" s="6" t="s">
        <v>825</v>
      </c>
      <c r="D388">
        <v>135500</v>
      </c>
      <c r="E388">
        <v>103554</v>
      </c>
      <c r="F388" s="7">
        <f t="shared" si="36"/>
        <v>76.42361623616236</v>
      </c>
      <c r="G388" t="s">
        <v>14</v>
      </c>
      <c r="H388">
        <v>1068</v>
      </c>
      <c r="I388" s="10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9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  <c r="V388" t="s">
        <v>14</v>
      </c>
      <c r="W388">
        <v>67</v>
      </c>
    </row>
    <row r="389" spans="1:23" x14ac:dyDescent="0.25">
      <c r="A389">
        <v>387</v>
      </c>
      <c r="B389" t="s">
        <v>826</v>
      </c>
      <c r="C389" s="6" t="s">
        <v>827</v>
      </c>
      <c r="D389">
        <v>109000</v>
      </c>
      <c r="E389">
        <v>42795</v>
      </c>
      <c r="F389" s="7">
        <f t="shared" si="36"/>
        <v>39.261467889908261</v>
      </c>
      <c r="G389" t="s">
        <v>14</v>
      </c>
      <c r="H389">
        <v>424</v>
      </c>
      <c r="I389" s="10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9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  <c r="V389" t="s">
        <v>20</v>
      </c>
      <c r="W389">
        <v>189</v>
      </c>
    </row>
    <row r="390" spans="1:23" x14ac:dyDescent="0.25">
      <c r="A390">
        <v>388</v>
      </c>
      <c r="B390" t="s">
        <v>828</v>
      </c>
      <c r="C390" s="6" t="s">
        <v>829</v>
      </c>
      <c r="D390">
        <v>114800</v>
      </c>
      <c r="E390">
        <v>12938</v>
      </c>
      <c r="F390" s="7">
        <f t="shared" si="36"/>
        <v>11.270034843205574</v>
      </c>
      <c r="G390" t="s">
        <v>74</v>
      </c>
      <c r="H390">
        <v>145</v>
      </c>
      <c r="I390" s="10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9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  <c r="V390" t="s">
        <v>20</v>
      </c>
      <c r="W390">
        <v>4799</v>
      </c>
    </row>
    <row r="391" spans="1:23" x14ac:dyDescent="0.25">
      <c r="A391">
        <v>389</v>
      </c>
      <c r="B391" t="s">
        <v>830</v>
      </c>
      <c r="C391" s="6" t="s">
        <v>831</v>
      </c>
      <c r="D391">
        <v>83000</v>
      </c>
      <c r="E391">
        <v>101352</v>
      </c>
      <c r="F391" s="7">
        <f t="shared" si="36"/>
        <v>122.11084337349398</v>
      </c>
      <c r="G391" t="s">
        <v>20</v>
      </c>
      <c r="H391">
        <v>1152</v>
      </c>
      <c r="I391" s="10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9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  <c r="V391" t="s">
        <v>20</v>
      </c>
      <c r="W391">
        <v>1137</v>
      </c>
    </row>
    <row r="392" spans="1:23" x14ac:dyDescent="0.25">
      <c r="A392">
        <v>390</v>
      </c>
      <c r="B392" t="s">
        <v>832</v>
      </c>
      <c r="C392" s="6" t="s">
        <v>833</v>
      </c>
      <c r="D392">
        <v>2400</v>
      </c>
      <c r="E392">
        <v>4477</v>
      </c>
      <c r="F392" s="7">
        <f t="shared" si="36"/>
        <v>186.54166666666669</v>
      </c>
      <c r="G392" t="s">
        <v>20</v>
      </c>
      <c r="H392">
        <v>50</v>
      </c>
      <c r="I392" s="10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9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  <c r="V392" t="s">
        <v>14</v>
      </c>
      <c r="W392">
        <v>1068</v>
      </c>
    </row>
    <row r="393" spans="1:23" x14ac:dyDescent="0.25">
      <c r="A393">
        <v>391</v>
      </c>
      <c r="B393" t="s">
        <v>834</v>
      </c>
      <c r="C393" s="6" t="s">
        <v>835</v>
      </c>
      <c r="D393">
        <v>60400</v>
      </c>
      <c r="E393">
        <v>4393</v>
      </c>
      <c r="F393" s="7">
        <f t="shared" si="36"/>
        <v>7.2731788079470201</v>
      </c>
      <c r="G393" t="s">
        <v>14</v>
      </c>
      <c r="H393">
        <v>151</v>
      </c>
      <c r="I393" s="10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9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  <c r="V393" t="s">
        <v>14</v>
      </c>
      <c r="W393">
        <v>424</v>
      </c>
    </row>
    <row r="394" spans="1:23" ht="31.5" x14ac:dyDescent="0.25">
      <c r="A394">
        <v>392</v>
      </c>
      <c r="B394" t="s">
        <v>836</v>
      </c>
      <c r="C394" s="6" t="s">
        <v>837</v>
      </c>
      <c r="D394">
        <v>102900</v>
      </c>
      <c r="E394">
        <v>67546</v>
      </c>
      <c r="F394" s="7">
        <f t="shared" si="36"/>
        <v>65.642371234207957</v>
      </c>
      <c r="G394" t="s">
        <v>14</v>
      </c>
      <c r="H394">
        <v>1608</v>
      </c>
      <c r="I394" s="10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9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  <c r="V394" t="s">
        <v>74</v>
      </c>
      <c r="W394">
        <v>145</v>
      </c>
    </row>
    <row r="395" spans="1:23" x14ac:dyDescent="0.25">
      <c r="A395">
        <v>393</v>
      </c>
      <c r="B395" t="s">
        <v>838</v>
      </c>
      <c r="C395" s="6" t="s">
        <v>839</v>
      </c>
      <c r="D395">
        <v>62800</v>
      </c>
      <c r="E395">
        <v>143788</v>
      </c>
      <c r="F395" s="7">
        <f t="shared" si="36"/>
        <v>228.96178343949046</v>
      </c>
      <c r="G395" t="s">
        <v>20</v>
      </c>
      <c r="H395">
        <v>3059</v>
      </c>
      <c r="I395" s="10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9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  <c r="V395" t="s">
        <v>20</v>
      </c>
      <c r="W395">
        <v>1152</v>
      </c>
    </row>
    <row r="396" spans="1:23" x14ac:dyDescent="0.25">
      <c r="A396">
        <v>394</v>
      </c>
      <c r="B396" t="s">
        <v>840</v>
      </c>
      <c r="C396" s="6" t="s">
        <v>841</v>
      </c>
      <c r="D396">
        <v>800</v>
      </c>
      <c r="E396">
        <v>3755</v>
      </c>
      <c r="F396" s="7">
        <f t="shared" si="36"/>
        <v>469.37499999999994</v>
      </c>
      <c r="G396" t="s">
        <v>20</v>
      </c>
      <c r="H396">
        <v>34</v>
      </c>
      <c r="I396" s="10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9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  <c r="V396" t="s">
        <v>20</v>
      </c>
      <c r="W396">
        <v>50</v>
      </c>
    </row>
    <row r="397" spans="1:23" ht="31.5" x14ac:dyDescent="0.25">
      <c r="A397">
        <v>395</v>
      </c>
      <c r="B397" t="s">
        <v>295</v>
      </c>
      <c r="C397" s="6" t="s">
        <v>842</v>
      </c>
      <c r="D397">
        <v>7100</v>
      </c>
      <c r="E397">
        <v>9238</v>
      </c>
      <c r="F397" s="7">
        <f t="shared" si="36"/>
        <v>130.11267605633802</v>
      </c>
      <c r="G397" t="s">
        <v>20</v>
      </c>
      <c r="H397">
        <v>220</v>
      </c>
      <c r="I397" s="10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9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  <c r="V397" t="s">
        <v>14</v>
      </c>
      <c r="W397">
        <v>151</v>
      </c>
    </row>
    <row r="398" spans="1:23" x14ac:dyDescent="0.25">
      <c r="A398">
        <v>396</v>
      </c>
      <c r="B398" t="s">
        <v>843</v>
      </c>
      <c r="C398" s="6" t="s">
        <v>844</v>
      </c>
      <c r="D398">
        <v>46100</v>
      </c>
      <c r="E398">
        <v>77012</v>
      </c>
      <c r="F398" s="7">
        <f t="shared" si="36"/>
        <v>167.05422993492408</v>
      </c>
      <c r="G398" t="s">
        <v>20</v>
      </c>
      <c r="H398">
        <v>1604</v>
      </c>
      <c r="I398" s="10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9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  <c r="V398" t="s">
        <v>14</v>
      </c>
      <c r="W398">
        <v>1608</v>
      </c>
    </row>
    <row r="399" spans="1:23" x14ac:dyDescent="0.25">
      <c r="A399">
        <v>397</v>
      </c>
      <c r="B399" t="s">
        <v>845</v>
      </c>
      <c r="C399" s="6" t="s">
        <v>846</v>
      </c>
      <c r="D399">
        <v>8100</v>
      </c>
      <c r="E399">
        <v>14083</v>
      </c>
      <c r="F399" s="7">
        <f t="shared" si="36"/>
        <v>173.8641975308642</v>
      </c>
      <c r="G399" t="s">
        <v>20</v>
      </c>
      <c r="H399">
        <v>454</v>
      </c>
      <c r="I399" s="10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9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  <c r="V399" t="s">
        <v>20</v>
      </c>
      <c r="W399">
        <v>3059</v>
      </c>
    </row>
    <row r="400" spans="1:23" x14ac:dyDescent="0.25">
      <c r="A400">
        <v>398</v>
      </c>
      <c r="B400" t="s">
        <v>847</v>
      </c>
      <c r="C400" s="6" t="s">
        <v>848</v>
      </c>
      <c r="D400">
        <v>1700</v>
      </c>
      <c r="E400">
        <v>12202</v>
      </c>
      <c r="F400" s="7">
        <f t="shared" si="36"/>
        <v>717.76470588235293</v>
      </c>
      <c r="G400" t="s">
        <v>20</v>
      </c>
      <c r="H400">
        <v>123</v>
      </c>
      <c r="I400" s="10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9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  <c r="V400" t="s">
        <v>20</v>
      </c>
      <c r="W400">
        <v>34</v>
      </c>
    </row>
    <row r="401" spans="1:23" x14ac:dyDescent="0.25">
      <c r="A401">
        <v>399</v>
      </c>
      <c r="B401" t="s">
        <v>849</v>
      </c>
      <c r="C401" s="6" t="s">
        <v>850</v>
      </c>
      <c r="D401">
        <v>97300</v>
      </c>
      <c r="E401">
        <v>62127</v>
      </c>
      <c r="F401" s="7">
        <f t="shared" si="36"/>
        <v>63.850976361767728</v>
      </c>
      <c r="G401" t="s">
        <v>14</v>
      </c>
      <c r="H401">
        <v>941</v>
      </c>
      <c r="I401" s="10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9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  <c r="V401" t="s">
        <v>20</v>
      </c>
      <c r="W401">
        <v>220</v>
      </c>
    </row>
    <row r="402" spans="1:23" ht="31.5" x14ac:dyDescent="0.25">
      <c r="A402">
        <v>400</v>
      </c>
      <c r="B402" t="s">
        <v>851</v>
      </c>
      <c r="C402" s="6" t="s">
        <v>852</v>
      </c>
      <c r="D402">
        <v>100</v>
      </c>
      <c r="E402">
        <v>2</v>
      </c>
      <c r="F402" s="7">
        <f t="shared" si="36"/>
        <v>2</v>
      </c>
      <c r="G402" t="s">
        <v>14</v>
      </c>
      <c r="H402">
        <v>1</v>
      </c>
      <c r="I402" s="10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9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  <c r="V402" t="s">
        <v>20</v>
      </c>
      <c r="W402">
        <v>1604</v>
      </c>
    </row>
    <row r="403" spans="1:23" x14ac:dyDescent="0.25">
      <c r="A403">
        <v>401</v>
      </c>
      <c r="B403" t="s">
        <v>853</v>
      </c>
      <c r="C403" s="6" t="s">
        <v>854</v>
      </c>
      <c r="D403">
        <v>900</v>
      </c>
      <c r="E403">
        <v>13772</v>
      </c>
      <c r="F403" s="7">
        <f t="shared" si="36"/>
        <v>1530.2222222222222</v>
      </c>
      <c r="G403" t="s">
        <v>20</v>
      </c>
      <c r="H403">
        <v>299</v>
      </c>
      <c r="I403" s="10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9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  <c r="V403" t="s">
        <v>20</v>
      </c>
      <c r="W403">
        <v>454</v>
      </c>
    </row>
    <row r="404" spans="1:23" x14ac:dyDescent="0.25">
      <c r="A404">
        <v>402</v>
      </c>
      <c r="B404" t="s">
        <v>855</v>
      </c>
      <c r="C404" s="6" t="s">
        <v>856</v>
      </c>
      <c r="D404">
        <v>7300</v>
      </c>
      <c r="E404">
        <v>2946</v>
      </c>
      <c r="F404" s="7">
        <f t="shared" si="36"/>
        <v>40.356164383561641</v>
      </c>
      <c r="G404" t="s">
        <v>14</v>
      </c>
      <c r="H404">
        <v>40</v>
      </c>
      <c r="I404" s="10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9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  <c r="V404" t="s">
        <v>20</v>
      </c>
      <c r="W404">
        <v>123</v>
      </c>
    </row>
    <row r="405" spans="1:23" x14ac:dyDescent="0.25">
      <c r="A405">
        <v>403</v>
      </c>
      <c r="B405" t="s">
        <v>857</v>
      </c>
      <c r="C405" s="6" t="s">
        <v>858</v>
      </c>
      <c r="D405">
        <v>195800</v>
      </c>
      <c r="E405">
        <v>168820</v>
      </c>
      <c r="F405" s="7">
        <f t="shared" si="36"/>
        <v>86.220633299284984</v>
      </c>
      <c r="G405" t="s">
        <v>14</v>
      </c>
      <c r="H405">
        <v>3015</v>
      </c>
      <c r="I405" s="10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9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  <c r="V405" t="s">
        <v>14</v>
      </c>
      <c r="W405">
        <v>941</v>
      </c>
    </row>
    <row r="406" spans="1:23" x14ac:dyDescent="0.25">
      <c r="A406">
        <v>404</v>
      </c>
      <c r="B406" t="s">
        <v>859</v>
      </c>
      <c r="C406" s="6" t="s">
        <v>860</v>
      </c>
      <c r="D406">
        <v>48900</v>
      </c>
      <c r="E406">
        <v>154321</v>
      </c>
      <c r="F406" s="7">
        <f t="shared" si="36"/>
        <v>315.58486707566465</v>
      </c>
      <c r="G406" t="s">
        <v>20</v>
      </c>
      <c r="H406">
        <v>2237</v>
      </c>
      <c r="I406" s="10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9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  <c r="V406" t="s">
        <v>14</v>
      </c>
      <c r="W406">
        <v>1</v>
      </c>
    </row>
    <row r="407" spans="1:23" x14ac:dyDescent="0.25">
      <c r="A407">
        <v>405</v>
      </c>
      <c r="B407" t="s">
        <v>861</v>
      </c>
      <c r="C407" s="6" t="s">
        <v>862</v>
      </c>
      <c r="D407">
        <v>29600</v>
      </c>
      <c r="E407">
        <v>26527</v>
      </c>
      <c r="F407" s="7">
        <f t="shared" si="36"/>
        <v>89.618243243243242</v>
      </c>
      <c r="G407" t="s">
        <v>14</v>
      </c>
      <c r="H407">
        <v>435</v>
      </c>
      <c r="I407" s="10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9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  <c r="V407" t="s">
        <v>20</v>
      </c>
      <c r="W407">
        <v>299</v>
      </c>
    </row>
    <row r="408" spans="1:23" x14ac:dyDescent="0.25">
      <c r="A408">
        <v>406</v>
      </c>
      <c r="B408" t="s">
        <v>863</v>
      </c>
      <c r="C408" s="6" t="s">
        <v>864</v>
      </c>
      <c r="D408">
        <v>39300</v>
      </c>
      <c r="E408">
        <v>71583</v>
      </c>
      <c r="F408" s="7">
        <f t="shared" si="36"/>
        <v>182.14503816793894</v>
      </c>
      <c r="G408" t="s">
        <v>20</v>
      </c>
      <c r="H408">
        <v>645</v>
      </c>
      <c r="I408" s="10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9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  <c r="V408" t="s">
        <v>14</v>
      </c>
      <c r="W408">
        <v>40</v>
      </c>
    </row>
    <row r="409" spans="1:23" x14ac:dyDescent="0.25">
      <c r="A409">
        <v>407</v>
      </c>
      <c r="B409" t="s">
        <v>865</v>
      </c>
      <c r="C409" s="6" t="s">
        <v>866</v>
      </c>
      <c r="D409">
        <v>3400</v>
      </c>
      <c r="E409">
        <v>12100</v>
      </c>
      <c r="F409" s="7">
        <f t="shared" si="36"/>
        <v>355.88235294117646</v>
      </c>
      <c r="G409" t="s">
        <v>20</v>
      </c>
      <c r="H409">
        <v>484</v>
      </c>
      <c r="I409" s="10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9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  <c r="V409" t="s">
        <v>14</v>
      </c>
      <c r="W409">
        <v>3015</v>
      </c>
    </row>
    <row r="410" spans="1:23" x14ac:dyDescent="0.25">
      <c r="A410">
        <v>408</v>
      </c>
      <c r="B410" t="s">
        <v>867</v>
      </c>
      <c r="C410" s="6" t="s">
        <v>868</v>
      </c>
      <c r="D410">
        <v>9200</v>
      </c>
      <c r="E410">
        <v>12129</v>
      </c>
      <c r="F410" s="7">
        <f t="shared" si="36"/>
        <v>131.83695652173913</v>
      </c>
      <c r="G410" t="s">
        <v>20</v>
      </c>
      <c r="H410">
        <v>154</v>
      </c>
      <c r="I410" s="10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9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  <c r="V410" t="s">
        <v>20</v>
      </c>
      <c r="W410">
        <v>2237</v>
      </c>
    </row>
    <row r="411" spans="1:23" x14ac:dyDescent="0.25">
      <c r="A411">
        <v>409</v>
      </c>
      <c r="B411" t="s">
        <v>243</v>
      </c>
      <c r="C411" s="6" t="s">
        <v>869</v>
      </c>
      <c r="D411">
        <v>135600</v>
      </c>
      <c r="E411">
        <v>62804</v>
      </c>
      <c r="F411" s="7">
        <f t="shared" si="36"/>
        <v>46.315634218289084</v>
      </c>
      <c r="G411" t="s">
        <v>14</v>
      </c>
      <c r="H411">
        <v>714</v>
      </c>
      <c r="I411" s="10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9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  <c r="V411" t="s">
        <v>14</v>
      </c>
      <c r="W411">
        <v>435</v>
      </c>
    </row>
    <row r="412" spans="1:23" x14ac:dyDescent="0.25">
      <c r="A412">
        <v>410</v>
      </c>
      <c r="B412" t="s">
        <v>870</v>
      </c>
      <c r="C412" s="6" t="s">
        <v>871</v>
      </c>
      <c r="D412">
        <v>153700</v>
      </c>
      <c r="E412">
        <v>55536</v>
      </c>
      <c r="F412" s="7">
        <f t="shared" si="36"/>
        <v>36.132726089785294</v>
      </c>
      <c r="G412" t="s">
        <v>47</v>
      </c>
      <c r="H412">
        <v>1111</v>
      </c>
      <c r="I412" s="10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9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  <c r="V412" t="s">
        <v>20</v>
      </c>
      <c r="W412">
        <v>645</v>
      </c>
    </row>
    <row r="413" spans="1:23" x14ac:dyDescent="0.25">
      <c r="A413">
        <v>411</v>
      </c>
      <c r="B413" t="s">
        <v>872</v>
      </c>
      <c r="C413" s="6" t="s">
        <v>873</v>
      </c>
      <c r="D413">
        <v>7800</v>
      </c>
      <c r="E413">
        <v>8161</v>
      </c>
      <c r="F413" s="7">
        <f t="shared" si="36"/>
        <v>104.62820512820512</v>
      </c>
      <c r="G413" t="s">
        <v>20</v>
      </c>
      <c r="H413">
        <v>82</v>
      </c>
      <c r="I413" s="10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9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  <c r="V413" t="s">
        <v>20</v>
      </c>
      <c r="W413">
        <v>484</v>
      </c>
    </row>
    <row r="414" spans="1:23" x14ac:dyDescent="0.25">
      <c r="A414">
        <v>412</v>
      </c>
      <c r="B414" t="s">
        <v>874</v>
      </c>
      <c r="C414" s="6" t="s">
        <v>875</v>
      </c>
      <c r="D414">
        <v>2100</v>
      </c>
      <c r="E414">
        <v>14046</v>
      </c>
      <c r="F414" s="7">
        <f t="shared" si="36"/>
        <v>668.85714285714289</v>
      </c>
      <c r="G414" t="s">
        <v>20</v>
      </c>
      <c r="H414">
        <v>134</v>
      </c>
      <c r="I414" s="10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9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  <c r="V414" t="s">
        <v>20</v>
      </c>
      <c r="W414">
        <v>154</v>
      </c>
    </row>
    <row r="415" spans="1:23" x14ac:dyDescent="0.25">
      <c r="A415">
        <v>413</v>
      </c>
      <c r="B415" t="s">
        <v>876</v>
      </c>
      <c r="C415" s="6" t="s">
        <v>877</v>
      </c>
      <c r="D415">
        <v>189500</v>
      </c>
      <c r="E415">
        <v>117628</v>
      </c>
      <c r="F415" s="7">
        <f t="shared" si="36"/>
        <v>62.072823218997364</v>
      </c>
      <c r="G415" t="s">
        <v>47</v>
      </c>
      <c r="H415">
        <v>1089</v>
      </c>
      <c r="I415" s="10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9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  <c r="V415" t="s">
        <v>14</v>
      </c>
      <c r="W415">
        <v>714</v>
      </c>
    </row>
    <row r="416" spans="1:23" x14ac:dyDescent="0.25">
      <c r="A416">
        <v>414</v>
      </c>
      <c r="B416" t="s">
        <v>878</v>
      </c>
      <c r="C416" s="6" t="s">
        <v>879</v>
      </c>
      <c r="D416">
        <v>188200</v>
      </c>
      <c r="E416">
        <v>159405</v>
      </c>
      <c r="F416" s="7">
        <f t="shared" si="36"/>
        <v>84.699787460148784</v>
      </c>
      <c r="G416" t="s">
        <v>14</v>
      </c>
      <c r="H416">
        <v>5497</v>
      </c>
      <c r="I416" s="10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9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  <c r="V416" t="s">
        <v>47</v>
      </c>
      <c r="W416">
        <v>1111</v>
      </c>
    </row>
    <row r="417" spans="1:23" x14ac:dyDescent="0.25">
      <c r="A417">
        <v>415</v>
      </c>
      <c r="B417" t="s">
        <v>880</v>
      </c>
      <c r="C417" s="6" t="s">
        <v>881</v>
      </c>
      <c r="D417">
        <v>113500</v>
      </c>
      <c r="E417">
        <v>12552</v>
      </c>
      <c r="F417" s="7">
        <f t="shared" si="36"/>
        <v>11.059030837004405</v>
      </c>
      <c r="G417" t="s">
        <v>14</v>
      </c>
      <c r="H417">
        <v>418</v>
      </c>
      <c r="I417" s="10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9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  <c r="V417" t="s">
        <v>20</v>
      </c>
      <c r="W417">
        <v>82</v>
      </c>
    </row>
    <row r="418" spans="1:23" ht="31.5" x14ac:dyDescent="0.25">
      <c r="A418">
        <v>416</v>
      </c>
      <c r="B418" t="s">
        <v>882</v>
      </c>
      <c r="C418" s="6" t="s">
        <v>883</v>
      </c>
      <c r="D418">
        <v>134600</v>
      </c>
      <c r="E418">
        <v>59007</v>
      </c>
      <c r="F418" s="7">
        <f t="shared" si="36"/>
        <v>43.838781575037146</v>
      </c>
      <c r="G418" t="s">
        <v>14</v>
      </c>
      <c r="H418">
        <v>1439</v>
      </c>
      <c r="I418" s="10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9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  <c r="V418" t="s">
        <v>20</v>
      </c>
      <c r="W418">
        <v>134</v>
      </c>
    </row>
    <row r="419" spans="1:23" x14ac:dyDescent="0.25">
      <c r="A419">
        <v>417</v>
      </c>
      <c r="B419" t="s">
        <v>884</v>
      </c>
      <c r="C419" s="6" t="s">
        <v>885</v>
      </c>
      <c r="D419">
        <v>1700</v>
      </c>
      <c r="E419">
        <v>943</v>
      </c>
      <c r="F419" s="7">
        <f t="shared" si="36"/>
        <v>55.470588235294116</v>
      </c>
      <c r="G419" t="s">
        <v>14</v>
      </c>
      <c r="H419">
        <v>15</v>
      </c>
      <c r="I419" s="10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9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  <c r="V419" t="s">
        <v>47</v>
      </c>
      <c r="W419">
        <v>1089</v>
      </c>
    </row>
    <row r="420" spans="1:23" x14ac:dyDescent="0.25">
      <c r="A420">
        <v>418</v>
      </c>
      <c r="B420" t="s">
        <v>105</v>
      </c>
      <c r="C420" s="6" t="s">
        <v>886</v>
      </c>
      <c r="D420">
        <v>163700</v>
      </c>
      <c r="E420">
        <v>93963</v>
      </c>
      <c r="F420" s="7">
        <f t="shared" si="36"/>
        <v>57.399511301160658</v>
      </c>
      <c r="G420" t="s">
        <v>14</v>
      </c>
      <c r="H420">
        <v>1999</v>
      </c>
      <c r="I420" s="10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9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  <c r="V420" t="s">
        <v>14</v>
      </c>
      <c r="W420">
        <v>5497</v>
      </c>
    </row>
    <row r="421" spans="1:23" x14ac:dyDescent="0.25">
      <c r="A421">
        <v>419</v>
      </c>
      <c r="B421" t="s">
        <v>887</v>
      </c>
      <c r="C421" s="6" t="s">
        <v>888</v>
      </c>
      <c r="D421">
        <v>113800</v>
      </c>
      <c r="E421">
        <v>140469</v>
      </c>
      <c r="F421" s="7">
        <f t="shared" si="36"/>
        <v>123.43497363796135</v>
      </c>
      <c r="G421" t="s">
        <v>20</v>
      </c>
      <c r="H421">
        <v>5203</v>
      </c>
      <c r="I421" s="10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9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  <c r="V421" t="s">
        <v>14</v>
      </c>
      <c r="W421">
        <v>418</v>
      </c>
    </row>
    <row r="422" spans="1:23" x14ac:dyDescent="0.25">
      <c r="A422">
        <v>420</v>
      </c>
      <c r="B422" t="s">
        <v>889</v>
      </c>
      <c r="C422" s="6" t="s">
        <v>890</v>
      </c>
      <c r="D422">
        <v>5000</v>
      </c>
      <c r="E422">
        <v>6423</v>
      </c>
      <c r="F422" s="7">
        <f t="shared" si="36"/>
        <v>128.46</v>
      </c>
      <c r="G422" t="s">
        <v>20</v>
      </c>
      <c r="H422">
        <v>94</v>
      </c>
      <c r="I422" s="10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9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  <c r="V422" t="s">
        <v>14</v>
      </c>
      <c r="W422">
        <v>1439</v>
      </c>
    </row>
    <row r="423" spans="1:23" x14ac:dyDescent="0.25">
      <c r="A423">
        <v>421</v>
      </c>
      <c r="B423" t="s">
        <v>891</v>
      </c>
      <c r="C423" s="6" t="s">
        <v>892</v>
      </c>
      <c r="D423">
        <v>9400</v>
      </c>
      <c r="E423">
        <v>6015</v>
      </c>
      <c r="F423" s="7">
        <f t="shared" si="36"/>
        <v>63.989361702127653</v>
      </c>
      <c r="G423" t="s">
        <v>14</v>
      </c>
      <c r="H423">
        <v>118</v>
      </c>
      <c r="I423" s="10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9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  <c r="V423" t="s">
        <v>14</v>
      </c>
      <c r="W423">
        <v>15</v>
      </c>
    </row>
    <row r="424" spans="1:23" ht="31.5" x14ac:dyDescent="0.25">
      <c r="A424">
        <v>422</v>
      </c>
      <c r="B424" t="s">
        <v>893</v>
      </c>
      <c r="C424" s="6" t="s">
        <v>894</v>
      </c>
      <c r="D424">
        <v>8700</v>
      </c>
      <c r="E424">
        <v>11075</v>
      </c>
      <c r="F424" s="7">
        <f t="shared" si="36"/>
        <v>127.29885057471265</v>
      </c>
      <c r="G424" t="s">
        <v>20</v>
      </c>
      <c r="H424">
        <v>205</v>
      </c>
      <c r="I424" s="10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9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  <c r="V424" t="s">
        <v>14</v>
      </c>
      <c r="W424">
        <v>1999</v>
      </c>
    </row>
    <row r="425" spans="1:23" x14ac:dyDescent="0.25">
      <c r="A425">
        <v>423</v>
      </c>
      <c r="B425" t="s">
        <v>895</v>
      </c>
      <c r="C425" s="6" t="s">
        <v>896</v>
      </c>
      <c r="D425">
        <v>147800</v>
      </c>
      <c r="E425">
        <v>15723</v>
      </c>
      <c r="F425" s="7">
        <f t="shared" si="36"/>
        <v>10.638024357239512</v>
      </c>
      <c r="G425" t="s">
        <v>14</v>
      </c>
      <c r="H425">
        <v>162</v>
      </c>
      <c r="I425" s="10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9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  <c r="V425" t="s">
        <v>20</v>
      </c>
      <c r="W425">
        <v>5203</v>
      </c>
    </row>
    <row r="426" spans="1:23" x14ac:dyDescent="0.25">
      <c r="A426">
        <v>424</v>
      </c>
      <c r="B426" t="s">
        <v>897</v>
      </c>
      <c r="C426" s="6" t="s">
        <v>898</v>
      </c>
      <c r="D426">
        <v>5100</v>
      </c>
      <c r="E426">
        <v>2064</v>
      </c>
      <c r="F426" s="7">
        <f t="shared" si="36"/>
        <v>40.470588235294116</v>
      </c>
      <c r="G426" t="s">
        <v>14</v>
      </c>
      <c r="H426">
        <v>83</v>
      </c>
      <c r="I426" s="10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9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  <c r="V426" t="s">
        <v>20</v>
      </c>
      <c r="W426">
        <v>94</v>
      </c>
    </row>
    <row r="427" spans="1:23" x14ac:dyDescent="0.25">
      <c r="A427">
        <v>425</v>
      </c>
      <c r="B427" t="s">
        <v>899</v>
      </c>
      <c r="C427" s="6" t="s">
        <v>900</v>
      </c>
      <c r="D427">
        <v>2700</v>
      </c>
      <c r="E427">
        <v>7767</v>
      </c>
      <c r="F427" s="7">
        <f t="shared" si="36"/>
        <v>287.66666666666663</v>
      </c>
      <c r="G427" t="s">
        <v>20</v>
      </c>
      <c r="H427">
        <v>92</v>
      </c>
      <c r="I427" s="10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9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  <c r="V427" t="s">
        <v>14</v>
      </c>
      <c r="W427">
        <v>118</v>
      </c>
    </row>
    <row r="428" spans="1:23" x14ac:dyDescent="0.25">
      <c r="A428">
        <v>426</v>
      </c>
      <c r="B428" t="s">
        <v>901</v>
      </c>
      <c r="C428" s="6" t="s">
        <v>902</v>
      </c>
      <c r="D428">
        <v>1800</v>
      </c>
      <c r="E428">
        <v>10313</v>
      </c>
      <c r="F428" s="7">
        <f t="shared" si="36"/>
        <v>572.94444444444446</v>
      </c>
      <c r="G428" t="s">
        <v>20</v>
      </c>
      <c r="H428">
        <v>219</v>
      </c>
      <c r="I428" s="10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9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  <c r="V428" t="s">
        <v>20</v>
      </c>
      <c r="W428">
        <v>205</v>
      </c>
    </row>
    <row r="429" spans="1:23" x14ac:dyDescent="0.25">
      <c r="A429">
        <v>427</v>
      </c>
      <c r="B429" t="s">
        <v>903</v>
      </c>
      <c r="C429" s="6" t="s">
        <v>904</v>
      </c>
      <c r="D429">
        <v>174500</v>
      </c>
      <c r="E429">
        <v>197018</v>
      </c>
      <c r="F429" s="7">
        <f t="shared" si="36"/>
        <v>112.90429799426933</v>
      </c>
      <c r="G429" t="s">
        <v>20</v>
      </c>
      <c r="H429">
        <v>2526</v>
      </c>
      <c r="I429" s="10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9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  <c r="V429" t="s">
        <v>14</v>
      </c>
      <c r="W429">
        <v>162</v>
      </c>
    </row>
    <row r="430" spans="1:23" x14ac:dyDescent="0.25">
      <c r="A430">
        <v>428</v>
      </c>
      <c r="B430" t="s">
        <v>905</v>
      </c>
      <c r="C430" s="6" t="s">
        <v>906</v>
      </c>
      <c r="D430">
        <v>101400</v>
      </c>
      <c r="E430">
        <v>47037</v>
      </c>
      <c r="F430" s="7">
        <f t="shared" si="36"/>
        <v>46.387573964497044</v>
      </c>
      <c r="G430" t="s">
        <v>14</v>
      </c>
      <c r="H430">
        <v>747</v>
      </c>
      <c r="I430" s="10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9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  <c r="V430" t="s">
        <v>14</v>
      </c>
      <c r="W430">
        <v>83</v>
      </c>
    </row>
    <row r="431" spans="1:23" x14ac:dyDescent="0.25">
      <c r="A431">
        <v>429</v>
      </c>
      <c r="B431" t="s">
        <v>907</v>
      </c>
      <c r="C431" s="6" t="s">
        <v>908</v>
      </c>
      <c r="D431">
        <v>191000</v>
      </c>
      <c r="E431">
        <v>173191</v>
      </c>
      <c r="F431" s="7">
        <f t="shared" si="36"/>
        <v>90.675916230366497</v>
      </c>
      <c r="G431" t="s">
        <v>74</v>
      </c>
      <c r="H431">
        <v>2138</v>
      </c>
      <c r="I431" s="10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9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  <c r="V431" t="s">
        <v>20</v>
      </c>
      <c r="W431">
        <v>92</v>
      </c>
    </row>
    <row r="432" spans="1:23" x14ac:dyDescent="0.25">
      <c r="A432">
        <v>430</v>
      </c>
      <c r="B432" t="s">
        <v>909</v>
      </c>
      <c r="C432" s="6" t="s">
        <v>910</v>
      </c>
      <c r="D432">
        <v>8100</v>
      </c>
      <c r="E432">
        <v>5487</v>
      </c>
      <c r="F432" s="7">
        <f t="shared" si="36"/>
        <v>67.740740740740748</v>
      </c>
      <c r="G432" t="s">
        <v>14</v>
      </c>
      <c r="H432">
        <v>84</v>
      </c>
      <c r="I432" s="10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9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  <c r="V432" t="s">
        <v>20</v>
      </c>
      <c r="W432">
        <v>219</v>
      </c>
    </row>
    <row r="433" spans="1:23" x14ac:dyDescent="0.25">
      <c r="A433">
        <v>431</v>
      </c>
      <c r="B433" t="s">
        <v>911</v>
      </c>
      <c r="C433" s="6" t="s">
        <v>912</v>
      </c>
      <c r="D433">
        <v>5100</v>
      </c>
      <c r="E433">
        <v>9817</v>
      </c>
      <c r="F433" s="7">
        <f t="shared" si="36"/>
        <v>192.49019607843135</v>
      </c>
      <c r="G433" t="s">
        <v>20</v>
      </c>
      <c r="H433">
        <v>94</v>
      </c>
      <c r="I433" s="10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9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  <c r="V433" t="s">
        <v>20</v>
      </c>
      <c r="W433">
        <v>2526</v>
      </c>
    </row>
    <row r="434" spans="1:23" x14ac:dyDescent="0.25">
      <c r="A434">
        <v>432</v>
      </c>
      <c r="B434" t="s">
        <v>913</v>
      </c>
      <c r="C434" s="6" t="s">
        <v>914</v>
      </c>
      <c r="D434">
        <v>7700</v>
      </c>
      <c r="E434">
        <v>6369</v>
      </c>
      <c r="F434" s="7">
        <f t="shared" si="36"/>
        <v>82.714285714285722</v>
      </c>
      <c r="G434" t="s">
        <v>14</v>
      </c>
      <c r="H434">
        <v>91</v>
      </c>
      <c r="I434" s="10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9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  <c r="V434" t="s">
        <v>14</v>
      </c>
      <c r="W434">
        <v>747</v>
      </c>
    </row>
    <row r="435" spans="1:23" x14ac:dyDescent="0.25">
      <c r="A435">
        <v>433</v>
      </c>
      <c r="B435" t="s">
        <v>915</v>
      </c>
      <c r="C435" s="6" t="s">
        <v>916</v>
      </c>
      <c r="D435">
        <v>121400</v>
      </c>
      <c r="E435">
        <v>65755</v>
      </c>
      <c r="F435" s="7">
        <f t="shared" si="36"/>
        <v>54.163920922570021</v>
      </c>
      <c r="G435" t="s">
        <v>14</v>
      </c>
      <c r="H435">
        <v>792</v>
      </c>
      <c r="I435" s="10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9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  <c r="V435" t="s">
        <v>74</v>
      </c>
      <c r="W435">
        <v>2138</v>
      </c>
    </row>
    <row r="436" spans="1:23" x14ac:dyDescent="0.25">
      <c r="A436">
        <v>434</v>
      </c>
      <c r="B436" t="s">
        <v>917</v>
      </c>
      <c r="C436" s="6" t="s">
        <v>918</v>
      </c>
      <c r="D436">
        <v>5400</v>
      </c>
      <c r="E436">
        <v>903</v>
      </c>
      <c r="F436" s="7">
        <f t="shared" si="36"/>
        <v>16.722222222222221</v>
      </c>
      <c r="G436" t="s">
        <v>74</v>
      </c>
      <c r="H436">
        <v>10</v>
      </c>
      <c r="I436" s="10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9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  <c r="V436" t="s">
        <v>14</v>
      </c>
      <c r="W436">
        <v>84</v>
      </c>
    </row>
    <row r="437" spans="1:23" x14ac:dyDescent="0.25">
      <c r="A437">
        <v>435</v>
      </c>
      <c r="B437" t="s">
        <v>919</v>
      </c>
      <c r="C437" s="6" t="s">
        <v>920</v>
      </c>
      <c r="D437">
        <v>152400</v>
      </c>
      <c r="E437">
        <v>178120</v>
      </c>
      <c r="F437" s="7">
        <f t="shared" si="36"/>
        <v>116.87664041994749</v>
      </c>
      <c r="G437" t="s">
        <v>20</v>
      </c>
      <c r="H437">
        <v>1713</v>
      </c>
      <c r="I437" s="10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9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  <c r="V437" t="s">
        <v>20</v>
      </c>
      <c r="W437">
        <v>94</v>
      </c>
    </row>
    <row r="438" spans="1:23" x14ac:dyDescent="0.25">
      <c r="A438">
        <v>436</v>
      </c>
      <c r="B438" t="s">
        <v>921</v>
      </c>
      <c r="C438" s="6" t="s">
        <v>922</v>
      </c>
      <c r="D438">
        <v>1300</v>
      </c>
      <c r="E438">
        <v>13678</v>
      </c>
      <c r="F438" s="7">
        <f t="shared" si="36"/>
        <v>1052.1538461538462</v>
      </c>
      <c r="G438" t="s">
        <v>20</v>
      </c>
      <c r="H438">
        <v>249</v>
      </c>
      <c r="I438" s="10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9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  <c r="V438" t="s">
        <v>14</v>
      </c>
      <c r="W438">
        <v>91</v>
      </c>
    </row>
    <row r="439" spans="1:23" x14ac:dyDescent="0.25">
      <c r="A439">
        <v>437</v>
      </c>
      <c r="B439" t="s">
        <v>923</v>
      </c>
      <c r="C439" s="6" t="s">
        <v>924</v>
      </c>
      <c r="D439">
        <v>8100</v>
      </c>
      <c r="E439">
        <v>9969</v>
      </c>
      <c r="F439" s="7">
        <f t="shared" si="36"/>
        <v>123.07407407407408</v>
      </c>
      <c r="G439" t="s">
        <v>20</v>
      </c>
      <c r="H439">
        <v>192</v>
      </c>
      <c r="I439" s="10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9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  <c r="V439" t="s">
        <v>14</v>
      </c>
      <c r="W439">
        <v>792</v>
      </c>
    </row>
    <row r="440" spans="1:23" ht="31.5" x14ac:dyDescent="0.25">
      <c r="A440">
        <v>438</v>
      </c>
      <c r="B440" t="s">
        <v>925</v>
      </c>
      <c r="C440" s="6" t="s">
        <v>926</v>
      </c>
      <c r="D440">
        <v>8300</v>
      </c>
      <c r="E440">
        <v>14827</v>
      </c>
      <c r="F440" s="7">
        <f t="shared" si="36"/>
        <v>178.63855421686748</v>
      </c>
      <c r="G440" t="s">
        <v>20</v>
      </c>
      <c r="H440">
        <v>247</v>
      </c>
      <c r="I440" s="10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9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  <c r="V440" t="s">
        <v>74</v>
      </c>
      <c r="W440">
        <v>10</v>
      </c>
    </row>
    <row r="441" spans="1:23" x14ac:dyDescent="0.25">
      <c r="A441">
        <v>439</v>
      </c>
      <c r="B441" t="s">
        <v>927</v>
      </c>
      <c r="C441" s="6" t="s">
        <v>928</v>
      </c>
      <c r="D441">
        <v>28400</v>
      </c>
      <c r="E441">
        <v>100900</v>
      </c>
      <c r="F441" s="7">
        <f t="shared" si="36"/>
        <v>355.28169014084506</v>
      </c>
      <c r="G441" t="s">
        <v>20</v>
      </c>
      <c r="H441">
        <v>2293</v>
      </c>
      <c r="I441" s="10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9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  <c r="V441" t="s">
        <v>20</v>
      </c>
      <c r="W441">
        <v>1713</v>
      </c>
    </row>
    <row r="442" spans="1:23" x14ac:dyDescent="0.25">
      <c r="A442">
        <v>440</v>
      </c>
      <c r="B442" t="s">
        <v>929</v>
      </c>
      <c r="C442" s="6" t="s">
        <v>930</v>
      </c>
      <c r="D442">
        <v>102500</v>
      </c>
      <c r="E442">
        <v>165954</v>
      </c>
      <c r="F442" s="7">
        <f t="shared" si="36"/>
        <v>161.90634146341463</v>
      </c>
      <c r="G442" t="s">
        <v>20</v>
      </c>
      <c r="H442">
        <v>3131</v>
      </c>
      <c r="I442" s="10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9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  <c r="V442" t="s">
        <v>20</v>
      </c>
      <c r="W442">
        <v>249</v>
      </c>
    </row>
    <row r="443" spans="1:23" x14ac:dyDescent="0.25">
      <c r="A443">
        <v>441</v>
      </c>
      <c r="B443" t="s">
        <v>931</v>
      </c>
      <c r="C443" s="6" t="s">
        <v>932</v>
      </c>
      <c r="D443">
        <v>7000</v>
      </c>
      <c r="E443">
        <v>1744</v>
      </c>
      <c r="F443" s="7">
        <f t="shared" si="36"/>
        <v>24.914285714285715</v>
      </c>
      <c r="G443" t="s">
        <v>14</v>
      </c>
      <c r="H443">
        <v>32</v>
      </c>
      <c r="I443" s="10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9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  <c r="V443" t="s">
        <v>20</v>
      </c>
      <c r="W443">
        <v>192</v>
      </c>
    </row>
    <row r="444" spans="1:23" x14ac:dyDescent="0.25">
      <c r="A444">
        <v>442</v>
      </c>
      <c r="B444" t="s">
        <v>933</v>
      </c>
      <c r="C444" s="6" t="s">
        <v>934</v>
      </c>
      <c r="D444">
        <v>5400</v>
      </c>
      <c r="E444">
        <v>10731</v>
      </c>
      <c r="F444" s="7">
        <f t="shared" si="36"/>
        <v>198.72222222222223</v>
      </c>
      <c r="G444" t="s">
        <v>20</v>
      </c>
      <c r="H444">
        <v>143</v>
      </c>
      <c r="I444" s="10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9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  <c r="V444" t="s">
        <v>20</v>
      </c>
      <c r="W444">
        <v>247</v>
      </c>
    </row>
    <row r="445" spans="1:23" x14ac:dyDescent="0.25">
      <c r="A445">
        <v>443</v>
      </c>
      <c r="B445" t="s">
        <v>935</v>
      </c>
      <c r="C445" s="6" t="s">
        <v>936</v>
      </c>
      <c r="D445">
        <v>9300</v>
      </c>
      <c r="E445">
        <v>3232</v>
      </c>
      <c r="F445" s="7">
        <f t="shared" si="36"/>
        <v>34.752688172043008</v>
      </c>
      <c r="G445" t="s">
        <v>74</v>
      </c>
      <c r="H445">
        <v>90</v>
      </c>
      <c r="I445" s="10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9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  <c r="V445" t="s">
        <v>20</v>
      </c>
      <c r="W445">
        <v>2293</v>
      </c>
    </row>
    <row r="446" spans="1:23" x14ac:dyDescent="0.25">
      <c r="A446">
        <v>444</v>
      </c>
      <c r="B446" t="s">
        <v>748</v>
      </c>
      <c r="C446" s="6" t="s">
        <v>937</v>
      </c>
      <c r="D446">
        <v>6200</v>
      </c>
      <c r="E446">
        <v>10938</v>
      </c>
      <c r="F446" s="7">
        <f t="shared" si="36"/>
        <v>176.41935483870967</v>
      </c>
      <c r="G446" t="s">
        <v>20</v>
      </c>
      <c r="H446">
        <v>296</v>
      </c>
      <c r="I446" s="10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9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  <c r="V446" t="s">
        <v>20</v>
      </c>
      <c r="W446">
        <v>3131</v>
      </c>
    </row>
    <row r="447" spans="1:23" ht="31.5" x14ac:dyDescent="0.25">
      <c r="A447">
        <v>445</v>
      </c>
      <c r="B447" t="s">
        <v>938</v>
      </c>
      <c r="C447" s="6" t="s">
        <v>939</v>
      </c>
      <c r="D447">
        <v>2100</v>
      </c>
      <c r="E447">
        <v>10739</v>
      </c>
      <c r="F447" s="7">
        <f t="shared" si="36"/>
        <v>511.38095238095235</v>
      </c>
      <c r="G447" t="s">
        <v>20</v>
      </c>
      <c r="H447">
        <v>170</v>
      </c>
      <c r="I447" s="10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9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  <c r="V447" t="s">
        <v>14</v>
      </c>
      <c r="W447">
        <v>32</v>
      </c>
    </row>
    <row r="448" spans="1:23" x14ac:dyDescent="0.25">
      <c r="A448">
        <v>446</v>
      </c>
      <c r="B448" t="s">
        <v>940</v>
      </c>
      <c r="C448" s="6" t="s">
        <v>941</v>
      </c>
      <c r="D448">
        <v>6800</v>
      </c>
      <c r="E448">
        <v>5579</v>
      </c>
      <c r="F448" s="7">
        <f t="shared" si="36"/>
        <v>82.044117647058826</v>
      </c>
      <c r="G448" t="s">
        <v>14</v>
      </c>
      <c r="H448">
        <v>186</v>
      </c>
      <c r="I448" s="10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9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  <c r="V448" t="s">
        <v>20</v>
      </c>
      <c r="W448">
        <v>143</v>
      </c>
    </row>
    <row r="449" spans="1:23" ht="31.5" x14ac:dyDescent="0.25">
      <c r="A449">
        <v>447</v>
      </c>
      <c r="B449" t="s">
        <v>942</v>
      </c>
      <c r="C449" s="6" t="s">
        <v>943</v>
      </c>
      <c r="D449">
        <v>155200</v>
      </c>
      <c r="E449">
        <v>37754</v>
      </c>
      <c r="F449" s="7">
        <f t="shared" si="36"/>
        <v>24.326030927835053</v>
      </c>
      <c r="G449" t="s">
        <v>74</v>
      </c>
      <c r="H449">
        <v>439</v>
      </c>
      <c r="I449" s="10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9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  <c r="V449" t="s">
        <v>74</v>
      </c>
      <c r="W449">
        <v>90</v>
      </c>
    </row>
    <row r="450" spans="1:23" x14ac:dyDescent="0.25">
      <c r="A450">
        <v>448</v>
      </c>
      <c r="B450" t="s">
        <v>944</v>
      </c>
      <c r="C450" s="6" t="s">
        <v>945</v>
      </c>
      <c r="D450">
        <v>89900</v>
      </c>
      <c r="E450">
        <v>45384</v>
      </c>
      <c r="F450" s="7">
        <f t="shared" si="36"/>
        <v>50.482758620689658</v>
      </c>
      <c r="G450" t="s">
        <v>14</v>
      </c>
      <c r="H450">
        <v>605</v>
      </c>
      <c r="I450" s="10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7"/>
        <v>41378.208333333336</v>
      </c>
      <c r="O450" s="9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  <c r="V450" t="s">
        <v>20</v>
      </c>
      <c r="W450">
        <v>296</v>
      </c>
    </row>
    <row r="451" spans="1:23" x14ac:dyDescent="0.25">
      <c r="A451">
        <v>449</v>
      </c>
      <c r="B451" t="s">
        <v>946</v>
      </c>
      <c r="C451" s="6" t="s">
        <v>947</v>
      </c>
      <c r="D451">
        <v>900</v>
      </c>
      <c r="E451">
        <v>8703</v>
      </c>
      <c r="F451" s="7">
        <f t="shared" ref="F451:F514" si="42">(E451/D451)*100</f>
        <v>967</v>
      </c>
      <c r="G451" t="s">
        <v>20</v>
      </c>
      <c r="H451">
        <v>86</v>
      </c>
      <c r="I451" s="10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3">(((L451/60)/60)/24)+DATE(1970,1,1)</f>
        <v>43530.25</v>
      </c>
      <c r="O451" s="9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FIND("/",R451,1)-1)</f>
        <v>games</v>
      </c>
      <c r="T451" t="str">
        <f t="shared" ref="T451:T514" si="46">RIGHT(R451, LEN(R451)-FIND("/",R451,1))</f>
        <v>video games</v>
      </c>
      <c r="V451" t="s">
        <v>20</v>
      </c>
      <c r="W451">
        <v>170</v>
      </c>
    </row>
    <row r="452" spans="1:23" x14ac:dyDescent="0.25">
      <c r="A452">
        <v>450</v>
      </c>
      <c r="B452" t="s">
        <v>948</v>
      </c>
      <c r="C452" s="6" t="s">
        <v>949</v>
      </c>
      <c r="D452">
        <v>100</v>
      </c>
      <c r="E452">
        <v>4</v>
      </c>
      <c r="F452" s="7">
        <f t="shared" si="42"/>
        <v>4</v>
      </c>
      <c r="G452" t="s">
        <v>14</v>
      </c>
      <c r="H452">
        <v>1</v>
      </c>
      <c r="I452" s="10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9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  <c r="V452" t="s">
        <v>14</v>
      </c>
      <c r="W452">
        <v>186</v>
      </c>
    </row>
    <row r="453" spans="1:23" x14ac:dyDescent="0.25">
      <c r="A453">
        <v>451</v>
      </c>
      <c r="B453" t="s">
        <v>950</v>
      </c>
      <c r="C453" s="6" t="s">
        <v>951</v>
      </c>
      <c r="D453">
        <v>148400</v>
      </c>
      <c r="E453">
        <v>182302</v>
      </c>
      <c r="F453" s="7">
        <f t="shared" si="42"/>
        <v>122.84501347708894</v>
      </c>
      <c r="G453" t="s">
        <v>20</v>
      </c>
      <c r="H453">
        <v>6286</v>
      </c>
      <c r="I453" s="10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9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  <c r="V453" t="s">
        <v>74</v>
      </c>
      <c r="W453">
        <v>439</v>
      </c>
    </row>
    <row r="454" spans="1:23" ht="31.5" x14ac:dyDescent="0.25">
      <c r="A454">
        <v>452</v>
      </c>
      <c r="B454" t="s">
        <v>952</v>
      </c>
      <c r="C454" s="6" t="s">
        <v>953</v>
      </c>
      <c r="D454">
        <v>4800</v>
      </c>
      <c r="E454">
        <v>3045</v>
      </c>
      <c r="F454" s="7">
        <f t="shared" si="42"/>
        <v>63.4375</v>
      </c>
      <c r="G454" t="s">
        <v>14</v>
      </c>
      <c r="H454">
        <v>31</v>
      </c>
      <c r="I454" s="10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9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  <c r="V454" t="s">
        <v>14</v>
      </c>
      <c r="W454">
        <v>605</v>
      </c>
    </row>
    <row r="455" spans="1:23" ht="31.5" x14ac:dyDescent="0.25">
      <c r="A455">
        <v>453</v>
      </c>
      <c r="B455" t="s">
        <v>954</v>
      </c>
      <c r="C455" s="6" t="s">
        <v>955</v>
      </c>
      <c r="D455">
        <v>182400</v>
      </c>
      <c r="E455">
        <v>102749</v>
      </c>
      <c r="F455" s="7">
        <f t="shared" si="42"/>
        <v>56.331688596491226</v>
      </c>
      <c r="G455" t="s">
        <v>14</v>
      </c>
      <c r="H455">
        <v>1181</v>
      </c>
      <c r="I455" s="10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9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  <c r="V455" t="s">
        <v>20</v>
      </c>
      <c r="W455">
        <v>86</v>
      </c>
    </row>
    <row r="456" spans="1:23" x14ac:dyDescent="0.25">
      <c r="A456">
        <v>454</v>
      </c>
      <c r="B456" t="s">
        <v>956</v>
      </c>
      <c r="C456" s="6" t="s">
        <v>957</v>
      </c>
      <c r="D456">
        <v>4000</v>
      </c>
      <c r="E456">
        <v>1763</v>
      </c>
      <c r="F456" s="7">
        <f t="shared" si="42"/>
        <v>44.074999999999996</v>
      </c>
      <c r="G456" t="s">
        <v>14</v>
      </c>
      <c r="H456">
        <v>39</v>
      </c>
      <c r="I456" s="10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9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  <c r="V456" t="s">
        <v>14</v>
      </c>
      <c r="W456">
        <v>1</v>
      </c>
    </row>
    <row r="457" spans="1:23" x14ac:dyDescent="0.25">
      <c r="A457">
        <v>455</v>
      </c>
      <c r="B457" t="s">
        <v>958</v>
      </c>
      <c r="C457" s="6" t="s">
        <v>959</v>
      </c>
      <c r="D457">
        <v>116500</v>
      </c>
      <c r="E457">
        <v>137904</v>
      </c>
      <c r="F457" s="7">
        <f t="shared" si="42"/>
        <v>118.37253218884121</v>
      </c>
      <c r="G457" t="s">
        <v>20</v>
      </c>
      <c r="H457">
        <v>3727</v>
      </c>
      <c r="I457" s="10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9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  <c r="V457" t="s">
        <v>20</v>
      </c>
      <c r="W457">
        <v>6286</v>
      </c>
    </row>
    <row r="458" spans="1:23" ht="31.5" x14ac:dyDescent="0.25">
      <c r="A458">
        <v>456</v>
      </c>
      <c r="B458" t="s">
        <v>960</v>
      </c>
      <c r="C458" s="6" t="s">
        <v>961</v>
      </c>
      <c r="D458">
        <v>146400</v>
      </c>
      <c r="E458">
        <v>152438</v>
      </c>
      <c r="F458" s="7">
        <f t="shared" si="42"/>
        <v>104.1243169398907</v>
      </c>
      <c r="G458" t="s">
        <v>20</v>
      </c>
      <c r="H458">
        <v>1605</v>
      </c>
      <c r="I458" s="10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9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  <c r="V458" t="s">
        <v>14</v>
      </c>
      <c r="W458">
        <v>31</v>
      </c>
    </row>
    <row r="459" spans="1:23" x14ac:dyDescent="0.25">
      <c r="A459">
        <v>457</v>
      </c>
      <c r="B459" t="s">
        <v>962</v>
      </c>
      <c r="C459" s="6" t="s">
        <v>963</v>
      </c>
      <c r="D459">
        <v>5000</v>
      </c>
      <c r="E459">
        <v>1332</v>
      </c>
      <c r="F459" s="7">
        <f t="shared" si="42"/>
        <v>26.640000000000004</v>
      </c>
      <c r="G459" t="s">
        <v>14</v>
      </c>
      <c r="H459">
        <v>46</v>
      </c>
      <c r="I459" s="10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9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  <c r="V459" t="s">
        <v>14</v>
      </c>
      <c r="W459">
        <v>1181</v>
      </c>
    </row>
    <row r="460" spans="1:23" x14ac:dyDescent="0.25">
      <c r="A460">
        <v>458</v>
      </c>
      <c r="B460" t="s">
        <v>964</v>
      </c>
      <c r="C460" s="6" t="s">
        <v>965</v>
      </c>
      <c r="D460">
        <v>33800</v>
      </c>
      <c r="E460">
        <v>118706</v>
      </c>
      <c r="F460" s="7">
        <f t="shared" si="42"/>
        <v>351.20118343195264</v>
      </c>
      <c r="G460" t="s">
        <v>20</v>
      </c>
      <c r="H460">
        <v>2120</v>
      </c>
      <c r="I460" s="10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9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  <c r="V460" t="s">
        <v>14</v>
      </c>
      <c r="W460">
        <v>39</v>
      </c>
    </row>
    <row r="461" spans="1:23" x14ac:dyDescent="0.25">
      <c r="A461">
        <v>459</v>
      </c>
      <c r="B461" t="s">
        <v>966</v>
      </c>
      <c r="C461" s="6" t="s">
        <v>967</v>
      </c>
      <c r="D461">
        <v>6300</v>
      </c>
      <c r="E461">
        <v>5674</v>
      </c>
      <c r="F461" s="7">
        <f t="shared" si="42"/>
        <v>90.063492063492063</v>
      </c>
      <c r="G461" t="s">
        <v>14</v>
      </c>
      <c r="H461">
        <v>105</v>
      </c>
      <c r="I461" s="10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9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  <c r="V461" t="s">
        <v>20</v>
      </c>
      <c r="W461">
        <v>3727</v>
      </c>
    </row>
    <row r="462" spans="1:23" x14ac:dyDescent="0.25">
      <c r="A462">
        <v>460</v>
      </c>
      <c r="B462" t="s">
        <v>968</v>
      </c>
      <c r="C462" s="6" t="s">
        <v>969</v>
      </c>
      <c r="D462">
        <v>2400</v>
      </c>
      <c r="E462">
        <v>4119</v>
      </c>
      <c r="F462" s="7">
        <f t="shared" si="42"/>
        <v>171.625</v>
      </c>
      <c r="G462" t="s">
        <v>20</v>
      </c>
      <c r="H462">
        <v>50</v>
      </c>
      <c r="I462" s="10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9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  <c r="V462" t="s">
        <v>20</v>
      </c>
      <c r="W462">
        <v>1605</v>
      </c>
    </row>
    <row r="463" spans="1:23" x14ac:dyDescent="0.25">
      <c r="A463">
        <v>461</v>
      </c>
      <c r="B463" t="s">
        <v>970</v>
      </c>
      <c r="C463" s="6" t="s">
        <v>971</v>
      </c>
      <c r="D463">
        <v>98800</v>
      </c>
      <c r="E463">
        <v>139354</v>
      </c>
      <c r="F463" s="7">
        <f t="shared" si="42"/>
        <v>141.04655870445345</v>
      </c>
      <c r="G463" t="s">
        <v>20</v>
      </c>
      <c r="H463">
        <v>2080</v>
      </c>
      <c r="I463" s="10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9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  <c r="V463" t="s">
        <v>14</v>
      </c>
      <c r="W463">
        <v>46</v>
      </c>
    </row>
    <row r="464" spans="1:23" x14ac:dyDescent="0.25">
      <c r="A464">
        <v>462</v>
      </c>
      <c r="B464" t="s">
        <v>972</v>
      </c>
      <c r="C464" s="6" t="s">
        <v>973</v>
      </c>
      <c r="D464">
        <v>188800</v>
      </c>
      <c r="E464">
        <v>57734</v>
      </c>
      <c r="F464" s="7">
        <f t="shared" si="42"/>
        <v>30.57944915254237</v>
      </c>
      <c r="G464" t="s">
        <v>14</v>
      </c>
      <c r="H464">
        <v>535</v>
      </c>
      <c r="I464" s="10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9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  <c r="V464" t="s">
        <v>20</v>
      </c>
      <c r="W464">
        <v>2120</v>
      </c>
    </row>
    <row r="465" spans="1:23" ht="31.5" x14ac:dyDescent="0.25">
      <c r="A465">
        <v>463</v>
      </c>
      <c r="B465" t="s">
        <v>974</v>
      </c>
      <c r="C465" s="6" t="s">
        <v>975</v>
      </c>
      <c r="D465">
        <v>134300</v>
      </c>
      <c r="E465">
        <v>145265</v>
      </c>
      <c r="F465" s="7">
        <f t="shared" si="42"/>
        <v>108.16455696202532</v>
      </c>
      <c r="G465" t="s">
        <v>20</v>
      </c>
      <c r="H465">
        <v>2105</v>
      </c>
      <c r="I465" s="10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9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  <c r="V465" t="s">
        <v>14</v>
      </c>
      <c r="W465">
        <v>105</v>
      </c>
    </row>
    <row r="466" spans="1:23" x14ac:dyDescent="0.25">
      <c r="A466">
        <v>464</v>
      </c>
      <c r="B466" t="s">
        <v>976</v>
      </c>
      <c r="C466" s="6" t="s">
        <v>977</v>
      </c>
      <c r="D466">
        <v>71200</v>
      </c>
      <c r="E466">
        <v>95020</v>
      </c>
      <c r="F466" s="7">
        <f t="shared" si="42"/>
        <v>133.45505617977528</v>
      </c>
      <c r="G466" t="s">
        <v>20</v>
      </c>
      <c r="H466">
        <v>2436</v>
      </c>
      <c r="I466" s="10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9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  <c r="V466" t="s">
        <v>20</v>
      </c>
      <c r="W466">
        <v>50</v>
      </c>
    </row>
    <row r="467" spans="1:23" x14ac:dyDescent="0.25">
      <c r="A467">
        <v>465</v>
      </c>
      <c r="B467" t="s">
        <v>978</v>
      </c>
      <c r="C467" s="6" t="s">
        <v>979</v>
      </c>
      <c r="D467">
        <v>4700</v>
      </c>
      <c r="E467">
        <v>8829</v>
      </c>
      <c r="F467" s="7">
        <f t="shared" si="42"/>
        <v>187.85106382978722</v>
      </c>
      <c r="G467" t="s">
        <v>20</v>
      </c>
      <c r="H467">
        <v>80</v>
      </c>
      <c r="I467" s="10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9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  <c r="V467" t="s">
        <v>20</v>
      </c>
      <c r="W467">
        <v>2080</v>
      </c>
    </row>
    <row r="468" spans="1:23" x14ac:dyDescent="0.25">
      <c r="A468">
        <v>466</v>
      </c>
      <c r="B468" t="s">
        <v>980</v>
      </c>
      <c r="C468" s="6" t="s">
        <v>981</v>
      </c>
      <c r="D468">
        <v>1200</v>
      </c>
      <c r="E468">
        <v>3984</v>
      </c>
      <c r="F468" s="7">
        <f t="shared" si="42"/>
        <v>332</v>
      </c>
      <c r="G468" t="s">
        <v>20</v>
      </c>
      <c r="H468">
        <v>42</v>
      </c>
      <c r="I468" s="10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9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  <c r="V468" t="s">
        <v>14</v>
      </c>
      <c r="W468">
        <v>535</v>
      </c>
    </row>
    <row r="469" spans="1:23" ht="31.5" x14ac:dyDescent="0.25">
      <c r="A469">
        <v>467</v>
      </c>
      <c r="B469" t="s">
        <v>982</v>
      </c>
      <c r="C469" s="6" t="s">
        <v>983</v>
      </c>
      <c r="D469">
        <v>1400</v>
      </c>
      <c r="E469">
        <v>8053</v>
      </c>
      <c r="F469" s="7">
        <f t="shared" si="42"/>
        <v>575.21428571428578</v>
      </c>
      <c r="G469" t="s">
        <v>20</v>
      </c>
      <c r="H469">
        <v>139</v>
      </c>
      <c r="I469" s="10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9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  <c r="V469" t="s">
        <v>20</v>
      </c>
      <c r="W469">
        <v>2105</v>
      </c>
    </row>
    <row r="470" spans="1:23" x14ac:dyDescent="0.25">
      <c r="A470">
        <v>468</v>
      </c>
      <c r="B470" t="s">
        <v>984</v>
      </c>
      <c r="C470" s="6" t="s">
        <v>985</v>
      </c>
      <c r="D470">
        <v>4000</v>
      </c>
      <c r="E470">
        <v>1620</v>
      </c>
      <c r="F470" s="7">
        <f t="shared" si="42"/>
        <v>40.5</v>
      </c>
      <c r="G470" t="s">
        <v>14</v>
      </c>
      <c r="H470">
        <v>16</v>
      </c>
      <c r="I470" s="1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9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  <c r="V470" t="s">
        <v>20</v>
      </c>
      <c r="W470">
        <v>2436</v>
      </c>
    </row>
    <row r="471" spans="1:23" x14ac:dyDescent="0.25">
      <c r="A471">
        <v>469</v>
      </c>
      <c r="B471" t="s">
        <v>986</v>
      </c>
      <c r="C471" s="6" t="s">
        <v>987</v>
      </c>
      <c r="D471">
        <v>5600</v>
      </c>
      <c r="E471">
        <v>10328</v>
      </c>
      <c r="F471" s="7">
        <f t="shared" si="42"/>
        <v>184.42857142857144</v>
      </c>
      <c r="G471" t="s">
        <v>20</v>
      </c>
      <c r="H471">
        <v>159</v>
      </c>
      <c r="I471" s="10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9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  <c r="V471" t="s">
        <v>20</v>
      </c>
      <c r="W471">
        <v>80</v>
      </c>
    </row>
    <row r="472" spans="1:23" x14ac:dyDescent="0.25">
      <c r="A472">
        <v>470</v>
      </c>
      <c r="B472" t="s">
        <v>988</v>
      </c>
      <c r="C472" s="6" t="s">
        <v>989</v>
      </c>
      <c r="D472">
        <v>3600</v>
      </c>
      <c r="E472">
        <v>10289</v>
      </c>
      <c r="F472" s="7">
        <f t="shared" si="42"/>
        <v>285.80555555555554</v>
      </c>
      <c r="G472" t="s">
        <v>20</v>
      </c>
      <c r="H472">
        <v>381</v>
      </c>
      <c r="I472" s="10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9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  <c r="V472" t="s">
        <v>20</v>
      </c>
      <c r="W472">
        <v>42</v>
      </c>
    </row>
    <row r="473" spans="1:23" x14ac:dyDescent="0.25">
      <c r="A473">
        <v>471</v>
      </c>
      <c r="B473" t="s">
        <v>446</v>
      </c>
      <c r="C473" s="6" t="s">
        <v>990</v>
      </c>
      <c r="D473">
        <v>3100</v>
      </c>
      <c r="E473">
        <v>9889</v>
      </c>
      <c r="F473" s="7">
        <f t="shared" si="42"/>
        <v>319</v>
      </c>
      <c r="G473" t="s">
        <v>20</v>
      </c>
      <c r="H473">
        <v>194</v>
      </c>
      <c r="I473" s="10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9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  <c r="V473" t="s">
        <v>20</v>
      </c>
      <c r="W473">
        <v>139</v>
      </c>
    </row>
    <row r="474" spans="1:23" x14ac:dyDescent="0.25">
      <c r="A474">
        <v>472</v>
      </c>
      <c r="B474" t="s">
        <v>991</v>
      </c>
      <c r="C474" s="6" t="s">
        <v>992</v>
      </c>
      <c r="D474">
        <v>153800</v>
      </c>
      <c r="E474">
        <v>60342</v>
      </c>
      <c r="F474" s="7">
        <f t="shared" si="42"/>
        <v>39.234070221066318</v>
      </c>
      <c r="G474" t="s">
        <v>14</v>
      </c>
      <c r="H474">
        <v>575</v>
      </c>
      <c r="I474" s="10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9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  <c r="V474" t="s">
        <v>14</v>
      </c>
      <c r="W474">
        <v>16</v>
      </c>
    </row>
    <row r="475" spans="1:23" x14ac:dyDescent="0.25">
      <c r="A475">
        <v>473</v>
      </c>
      <c r="B475" t="s">
        <v>993</v>
      </c>
      <c r="C475" s="6" t="s">
        <v>994</v>
      </c>
      <c r="D475">
        <v>5000</v>
      </c>
      <c r="E475">
        <v>8907</v>
      </c>
      <c r="F475" s="7">
        <f t="shared" si="42"/>
        <v>178.14000000000001</v>
      </c>
      <c r="G475" t="s">
        <v>20</v>
      </c>
      <c r="H475">
        <v>106</v>
      </c>
      <c r="I475" s="10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9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  <c r="V475" t="s">
        <v>20</v>
      </c>
      <c r="W475">
        <v>159</v>
      </c>
    </row>
    <row r="476" spans="1:23" x14ac:dyDescent="0.25">
      <c r="A476">
        <v>474</v>
      </c>
      <c r="B476" t="s">
        <v>995</v>
      </c>
      <c r="C476" s="6" t="s">
        <v>996</v>
      </c>
      <c r="D476">
        <v>4000</v>
      </c>
      <c r="E476">
        <v>14606</v>
      </c>
      <c r="F476" s="7">
        <f t="shared" si="42"/>
        <v>365.15</v>
      </c>
      <c r="G476" t="s">
        <v>20</v>
      </c>
      <c r="H476">
        <v>142</v>
      </c>
      <c r="I476" s="10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9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  <c r="V476" t="s">
        <v>20</v>
      </c>
      <c r="W476">
        <v>381</v>
      </c>
    </row>
    <row r="477" spans="1:23" ht="31.5" x14ac:dyDescent="0.25">
      <c r="A477">
        <v>475</v>
      </c>
      <c r="B477" t="s">
        <v>997</v>
      </c>
      <c r="C477" s="6" t="s">
        <v>998</v>
      </c>
      <c r="D477">
        <v>7400</v>
      </c>
      <c r="E477">
        <v>8432</v>
      </c>
      <c r="F477" s="7">
        <f t="shared" si="42"/>
        <v>113.94594594594594</v>
      </c>
      <c r="G477" t="s">
        <v>20</v>
      </c>
      <c r="H477">
        <v>211</v>
      </c>
      <c r="I477" s="10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9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  <c r="V477" t="s">
        <v>20</v>
      </c>
      <c r="W477">
        <v>194</v>
      </c>
    </row>
    <row r="478" spans="1:23" ht="31.5" x14ac:dyDescent="0.25">
      <c r="A478">
        <v>476</v>
      </c>
      <c r="B478" t="s">
        <v>999</v>
      </c>
      <c r="C478" s="6" t="s">
        <v>1000</v>
      </c>
      <c r="D478">
        <v>191500</v>
      </c>
      <c r="E478">
        <v>57122</v>
      </c>
      <c r="F478" s="7">
        <f t="shared" si="42"/>
        <v>29.828720626631856</v>
      </c>
      <c r="G478" t="s">
        <v>14</v>
      </c>
      <c r="H478">
        <v>1120</v>
      </c>
      <c r="I478" s="10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9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  <c r="V478" t="s">
        <v>14</v>
      </c>
      <c r="W478">
        <v>575</v>
      </c>
    </row>
    <row r="479" spans="1:23" x14ac:dyDescent="0.25">
      <c r="A479">
        <v>477</v>
      </c>
      <c r="B479" t="s">
        <v>1001</v>
      </c>
      <c r="C479" s="6" t="s">
        <v>1002</v>
      </c>
      <c r="D479">
        <v>8500</v>
      </c>
      <c r="E479">
        <v>4613</v>
      </c>
      <c r="F479" s="7">
        <f t="shared" si="42"/>
        <v>54.270588235294113</v>
      </c>
      <c r="G479" t="s">
        <v>14</v>
      </c>
      <c r="H479">
        <v>113</v>
      </c>
      <c r="I479" s="10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9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  <c r="V479" t="s">
        <v>20</v>
      </c>
      <c r="W479">
        <v>106</v>
      </c>
    </row>
    <row r="480" spans="1:23" x14ac:dyDescent="0.25">
      <c r="A480">
        <v>478</v>
      </c>
      <c r="B480" t="s">
        <v>1003</v>
      </c>
      <c r="C480" s="6" t="s">
        <v>1004</v>
      </c>
      <c r="D480">
        <v>68800</v>
      </c>
      <c r="E480">
        <v>162603</v>
      </c>
      <c r="F480" s="7">
        <f t="shared" si="42"/>
        <v>236.34156976744185</v>
      </c>
      <c r="G480" t="s">
        <v>20</v>
      </c>
      <c r="H480">
        <v>2756</v>
      </c>
      <c r="I480" s="10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9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  <c r="V480" t="s">
        <v>20</v>
      </c>
      <c r="W480">
        <v>142</v>
      </c>
    </row>
    <row r="481" spans="1:23" x14ac:dyDescent="0.25">
      <c r="A481">
        <v>479</v>
      </c>
      <c r="B481" t="s">
        <v>1005</v>
      </c>
      <c r="C481" s="6" t="s">
        <v>1006</v>
      </c>
      <c r="D481">
        <v>2400</v>
      </c>
      <c r="E481">
        <v>12310</v>
      </c>
      <c r="F481" s="7">
        <f t="shared" si="42"/>
        <v>512.91666666666663</v>
      </c>
      <c r="G481" t="s">
        <v>20</v>
      </c>
      <c r="H481">
        <v>173</v>
      </c>
      <c r="I481" s="10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9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  <c r="V481" t="s">
        <v>20</v>
      </c>
      <c r="W481">
        <v>211</v>
      </c>
    </row>
    <row r="482" spans="1:23" x14ac:dyDescent="0.25">
      <c r="A482">
        <v>480</v>
      </c>
      <c r="B482" t="s">
        <v>1007</v>
      </c>
      <c r="C482" s="6" t="s">
        <v>1008</v>
      </c>
      <c r="D482">
        <v>8600</v>
      </c>
      <c r="E482">
        <v>8656</v>
      </c>
      <c r="F482" s="7">
        <f t="shared" si="42"/>
        <v>100.65116279069768</v>
      </c>
      <c r="G482" t="s">
        <v>20</v>
      </c>
      <c r="H482">
        <v>87</v>
      </c>
      <c r="I482" s="10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9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  <c r="V482" t="s">
        <v>14</v>
      </c>
      <c r="W482">
        <v>1120</v>
      </c>
    </row>
    <row r="483" spans="1:23" ht="31.5" x14ac:dyDescent="0.25">
      <c r="A483">
        <v>481</v>
      </c>
      <c r="B483" t="s">
        <v>1009</v>
      </c>
      <c r="C483" s="6" t="s">
        <v>1010</v>
      </c>
      <c r="D483">
        <v>196600</v>
      </c>
      <c r="E483">
        <v>159931</v>
      </c>
      <c r="F483" s="7">
        <f t="shared" si="42"/>
        <v>81.348423194303152</v>
      </c>
      <c r="G483" t="s">
        <v>14</v>
      </c>
      <c r="H483">
        <v>1538</v>
      </c>
      <c r="I483" s="10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9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  <c r="V483" t="s">
        <v>14</v>
      </c>
      <c r="W483">
        <v>113</v>
      </c>
    </row>
    <row r="484" spans="1:23" ht="31.5" x14ac:dyDescent="0.25">
      <c r="A484">
        <v>482</v>
      </c>
      <c r="B484" t="s">
        <v>1011</v>
      </c>
      <c r="C484" s="6" t="s">
        <v>1012</v>
      </c>
      <c r="D484">
        <v>4200</v>
      </c>
      <c r="E484">
        <v>689</v>
      </c>
      <c r="F484" s="7">
        <f t="shared" si="42"/>
        <v>16.404761904761905</v>
      </c>
      <c r="G484" t="s">
        <v>14</v>
      </c>
      <c r="H484">
        <v>9</v>
      </c>
      <c r="I484" s="10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9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  <c r="V484" t="s">
        <v>20</v>
      </c>
      <c r="W484">
        <v>2756</v>
      </c>
    </row>
    <row r="485" spans="1:23" x14ac:dyDescent="0.25">
      <c r="A485">
        <v>483</v>
      </c>
      <c r="B485" t="s">
        <v>1013</v>
      </c>
      <c r="C485" s="6" t="s">
        <v>1014</v>
      </c>
      <c r="D485">
        <v>91400</v>
      </c>
      <c r="E485">
        <v>48236</v>
      </c>
      <c r="F485" s="7">
        <f t="shared" si="42"/>
        <v>52.774617067833695</v>
      </c>
      <c r="G485" t="s">
        <v>14</v>
      </c>
      <c r="H485">
        <v>554</v>
      </c>
      <c r="I485" s="10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9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  <c r="V485" t="s">
        <v>20</v>
      </c>
      <c r="W485">
        <v>173</v>
      </c>
    </row>
    <row r="486" spans="1:23" x14ac:dyDescent="0.25">
      <c r="A486">
        <v>484</v>
      </c>
      <c r="B486" t="s">
        <v>1015</v>
      </c>
      <c r="C486" s="6" t="s">
        <v>1016</v>
      </c>
      <c r="D486">
        <v>29600</v>
      </c>
      <c r="E486">
        <v>77021</v>
      </c>
      <c r="F486" s="7">
        <f t="shared" si="42"/>
        <v>260.20608108108109</v>
      </c>
      <c r="G486" t="s">
        <v>20</v>
      </c>
      <c r="H486">
        <v>1572</v>
      </c>
      <c r="I486" s="10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9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  <c r="V486" t="s">
        <v>20</v>
      </c>
      <c r="W486">
        <v>87</v>
      </c>
    </row>
    <row r="487" spans="1:23" ht="31.5" x14ac:dyDescent="0.25">
      <c r="A487">
        <v>485</v>
      </c>
      <c r="B487" t="s">
        <v>1017</v>
      </c>
      <c r="C487" s="6" t="s">
        <v>1018</v>
      </c>
      <c r="D487">
        <v>90600</v>
      </c>
      <c r="E487">
        <v>27844</v>
      </c>
      <c r="F487" s="7">
        <f t="shared" si="42"/>
        <v>30.73289183222958</v>
      </c>
      <c r="G487" t="s">
        <v>14</v>
      </c>
      <c r="H487">
        <v>648</v>
      </c>
      <c r="I487" s="10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9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  <c r="V487" t="s">
        <v>14</v>
      </c>
      <c r="W487">
        <v>1538</v>
      </c>
    </row>
    <row r="488" spans="1:23" ht="31.5" x14ac:dyDescent="0.25">
      <c r="A488">
        <v>486</v>
      </c>
      <c r="B488" t="s">
        <v>1019</v>
      </c>
      <c r="C488" s="6" t="s">
        <v>1020</v>
      </c>
      <c r="D488">
        <v>5200</v>
      </c>
      <c r="E488">
        <v>702</v>
      </c>
      <c r="F488" s="7">
        <f t="shared" si="42"/>
        <v>13.5</v>
      </c>
      <c r="G488" t="s">
        <v>14</v>
      </c>
      <c r="H488">
        <v>21</v>
      </c>
      <c r="I488" s="10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9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  <c r="V488" t="s">
        <v>14</v>
      </c>
      <c r="W488">
        <v>9</v>
      </c>
    </row>
    <row r="489" spans="1:23" x14ac:dyDescent="0.25">
      <c r="A489">
        <v>487</v>
      </c>
      <c r="B489" t="s">
        <v>1021</v>
      </c>
      <c r="C489" s="6" t="s">
        <v>1022</v>
      </c>
      <c r="D489">
        <v>110300</v>
      </c>
      <c r="E489">
        <v>197024</v>
      </c>
      <c r="F489" s="7">
        <f t="shared" si="42"/>
        <v>178.62556663644605</v>
      </c>
      <c r="G489" t="s">
        <v>20</v>
      </c>
      <c r="H489">
        <v>2346</v>
      </c>
      <c r="I489" s="10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9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  <c r="V489" t="s">
        <v>14</v>
      </c>
      <c r="W489">
        <v>554</v>
      </c>
    </row>
    <row r="490" spans="1:23" x14ac:dyDescent="0.25">
      <c r="A490">
        <v>488</v>
      </c>
      <c r="B490" t="s">
        <v>1023</v>
      </c>
      <c r="C490" s="6" t="s">
        <v>1024</v>
      </c>
      <c r="D490">
        <v>5300</v>
      </c>
      <c r="E490">
        <v>11663</v>
      </c>
      <c r="F490" s="7">
        <f t="shared" si="42"/>
        <v>220.0566037735849</v>
      </c>
      <c r="G490" t="s">
        <v>20</v>
      </c>
      <c r="H490">
        <v>115</v>
      </c>
      <c r="I490" s="10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9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  <c r="V490" t="s">
        <v>20</v>
      </c>
      <c r="W490">
        <v>1572</v>
      </c>
    </row>
    <row r="491" spans="1:23" x14ac:dyDescent="0.25">
      <c r="A491">
        <v>489</v>
      </c>
      <c r="B491" t="s">
        <v>1025</v>
      </c>
      <c r="C491" s="6" t="s">
        <v>1026</v>
      </c>
      <c r="D491">
        <v>9200</v>
      </c>
      <c r="E491">
        <v>9339</v>
      </c>
      <c r="F491" s="7">
        <f t="shared" si="42"/>
        <v>101.5108695652174</v>
      </c>
      <c r="G491" t="s">
        <v>20</v>
      </c>
      <c r="H491">
        <v>85</v>
      </c>
      <c r="I491" s="10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9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  <c r="V491" t="s">
        <v>14</v>
      </c>
      <c r="W491">
        <v>648</v>
      </c>
    </row>
    <row r="492" spans="1:23" x14ac:dyDescent="0.25">
      <c r="A492">
        <v>490</v>
      </c>
      <c r="B492" t="s">
        <v>1027</v>
      </c>
      <c r="C492" s="6" t="s">
        <v>1028</v>
      </c>
      <c r="D492">
        <v>2400</v>
      </c>
      <c r="E492">
        <v>4596</v>
      </c>
      <c r="F492" s="7">
        <f t="shared" si="42"/>
        <v>191.5</v>
      </c>
      <c r="G492" t="s">
        <v>20</v>
      </c>
      <c r="H492">
        <v>144</v>
      </c>
      <c r="I492" s="10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9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  <c r="V492" t="s">
        <v>14</v>
      </c>
      <c r="W492">
        <v>21</v>
      </c>
    </row>
    <row r="493" spans="1:23" ht="31.5" x14ac:dyDescent="0.25">
      <c r="A493">
        <v>491</v>
      </c>
      <c r="B493" t="s">
        <v>1030</v>
      </c>
      <c r="C493" s="6" t="s">
        <v>1031</v>
      </c>
      <c r="D493">
        <v>56800</v>
      </c>
      <c r="E493">
        <v>173437</v>
      </c>
      <c r="F493" s="7">
        <f t="shared" si="42"/>
        <v>305.34683098591546</v>
      </c>
      <c r="G493" t="s">
        <v>20</v>
      </c>
      <c r="H493">
        <v>2443</v>
      </c>
      <c r="I493" s="10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9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  <c r="V493" t="s">
        <v>20</v>
      </c>
      <c r="W493">
        <v>2346</v>
      </c>
    </row>
    <row r="494" spans="1:23" x14ac:dyDescent="0.25">
      <c r="A494">
        <v>492</v>
      </c>
      <c r="B494" t="s">
        <v>1032</v>
      </c>
      <c r="C494" s="6" t="s">
        <v>1033</v>
      </c>
      <c r="D494">
        <v>191000</v>
      </c>
      <c r="E494">
        <v>45831</v>
      </c>
      <c r="F494" s="7">
        <f t="shared" si="42"/>
        <v>23.995287958115181</v>
      </c>
      <c r="G494" t="s">
        <v>74</v>
      </c>
      <c r="H494">
        <v>595</v>
      </c>
      <c r="I494" s="10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9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  <c r="V494" t="s">
        <v>20</v>
      </c>
      <c r="W494">
        <v>115</v>
      </c>
    </row>
    <row r="495" spans="1:23" x14ac:dyDescent="0.25">
      <c r="A495">
        <v>493</v>
      </c>
      <c r="B495" t="s">
        <v>1034</v>
      </c>
      <c r="C495" s="6" t="s">
        <v>1035</v>
      </c>
      <c r="D495">
        <v>900</v>
      </c>
      <c r="E495">
        <v>6514</v>
      </c>
      <c r="F495" s="7">
        <f t="shared" si="42"/>
        <v>723.77777777777771</v>
      </c>
      <c r="G495" t="s">
        <v>20</v>
      </c>
      <c r="H495">
        <v>64</v>
      </c>
      <c r="I495" s="10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9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  <c r="V495" t="s">
        <v>20</v>
      </c>
      <c r="W495">
        <v>85</v>
      </c>
    </row>
    <row r="496" spans="1:23" x14ac:dyDescent="0.25">
      <c r="A496">
        <v>494</v>
      </c>
      <c r="B496" t="s">
        <v>1036</v>
      </c>
      <c r="C496" s="6" t="s">
        <v>1037</v>
      </c>
      <c r="D496">
        <v>2500</v>
      </c>
      <c r="E496">
        <v>13684</v>
      </c>
      <c r="F496" s="7">
        <f t="shared" si="42"/>
        <v>547.36</v>
      </c>
      <c r="G496" t="s">
        <v>20</v>
      </c>
      <c r="H496">
        <v>268</v>
      </c>
      <c r="I496" s="10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9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  <c r="V496" t="s">
        <v>20</v>
      </c>
      <c r="W496">
        <v>144</v>
      </c>
    </row>
    <row r="497" spans="1:23" x14ac:dyDescent="0.25">
      <c r="A497">
        <v>495</v>
      </c>
      <c r="B497" t="s">
        <v>1038</v>
      </c>
      <c r="C497" s="6" t="s">
        <v>1039</v>
      </c>
      <c r="D497">
        <v>3200</v>
      </c>
      <c r="E497">
        <v>13264</v>
      </c>
      <c r="F497" s="7">
        <f t="shared" si="42"/>
        <v>414.49999999999994</v>
      </c>
      <c r="G497" t="s">
        <v>20</v>
      </c>
      <c r="H497">
        <v>195</v>
      </c>
      <c r="I497" s="10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9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  <c r="V497" t="s">
        <v>20</v>
      </c>
      <c r="W497">
        <v>2443</v>
      </c>
    </row>
    <row r="498" spans="1:23" x14ac:dyDescent="0.25">
      <c r="A498">
        <v>496</v>
      </c>
      <c r="B498" t="s">
        <v>1040</v>
      </c>
      <c r="C498" s="6" t="s">
        <v>1041</v>
      </c>
      <c r="D498">
        <v>183800</v>
      </c>
      <c r="E498">
        <v>1667</v>
      </c>
      <c r="F498" s="7">
        <f t="shared" si="42"/>
        <v>0.90696409140369971</v>
      </c>
      <c r="G498" t="s">
        <v>14</v>
      </c>
      <c r="H498">
        <v>54</v>
      </c>
      <c r="I498" s="10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9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  <c r="V498" t="s">
        <v>74</v>
      </c>
      <c r="W498">
        <v>595</v>
      </c>
    </row>
    <row r="499" spans="1:23" x14ac:dyDescent="0.25">
      <c r="A499">
        <v>497</v>
      </c>
      <c r="B499" t="s">
        <v>1042</v>
      </c>
      <c r="C499" s="6" t="s">
        <v>1043</v>
      </c>
      <c r="D499">
        <v>9800</v>
      </c>
      <c r="E499">
        <v>3349</v>
      </c>
      <c r="F499" s="7">
        <f t="shared" si="42"/>
        <v>34.173469387755098</v>
      </c>
      <c r="G499" t="s">
        <v>14</v>
      </c>
      <c r="H499">
        <v>120</v>
      </c>
      <c r="I499" s="10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9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  <c r="V499" t="s">
        <v>20</v>
      </c>
      <c r="W499">
        <v>64</v>
      </c>
    </row>
    <row r="500" spans="1:23" x14ac:dyDescent="0.25">
      <c r="A500">
        <v>498</v>
      </c>
      <c r="B500" t="s">
        <v>1044</v>
      </c>
      <c r="C500" s="6" t="s">
        <v>1045</v>
      </c>
      <c r="D500">
        <v>193400</v>
      </c>
      <c r="E500">
        <v>46317</v>
      </c>
      <c r="F500" s="7">
        <f t="shared" si="42"/>
        <v>23.948810754912099</v>
      </c>
      <c r="G500" t="s">
        <v>14</v>
      </c>
      <c r="H500">
        <v>579</v>
      </c>
      <c r="I500" s="10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9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  <c r="V500" t="s">
        <v>20</v>
      </c>
      <c r="W500">
        <v>268</v>
      </c>
    </row>
    <row r="501" spans="1:23" ht="31.5" x14ac:dyDescent="0.25">
      <c r="A501">
        <v>499</v>
      </c>
      <c r="B501" t="s">
        <v>1046</v>
      </c>
      <c r="C501" s="6" t="s">
        <v>1047</v>
      </c>
      <c r="D501">
        <v>163800</v>
      </c>
      <c r="E501">
        <v>78743</v>
      </c>
      <c r="F501" s="7">
        <f t="shared" si="42"/>
        <v>48.072649572649574</v>
      </c>
      <c r="G501" t="s">
        <v>14</v>
      </c>
      <c r="H501">
        <v>2072</v>
      </c>
      <c r="I501" s="10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9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  <c r="V501" t="s">
        <v>20</v>
      </c>
      <c r="W501">
        <v>195</v>
      </c>
    </row>
    <row r="502" spans="1:23" x14ac:dyDescent="0.25">
      <c r="A502">
        <v>500</v>
      </c>
      <c r="B502" t="s">
        <v>1048</v>
      </c>
      <c r="C502" s="6" t="s">
        <v>1049</v>
      </c>
      <c r="D502">
        <v>100</v>
      </c>
      <c r="E502">
        <v>0</v>
      </c>
      <c r="F502" s="7">
        <f t="shared" si="42"/>
        <v>0</v>
      </c>
      <c r="G502" t="s">
        <v>14</v>
      </c>
      <c r="H502">
        <v>0</v>
      </c>
      <c r="I502" s="10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9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  <c r="V502" t="s">
        <v>14</v>
      </c>
      <c r="W502">
        <v>54</v>
      </c>
    </row>
    <row r="503" spans="1:23" x14ac:dyDescent="0.25">
      <c r="A503">
        <v>501</v>
      </c>
      <c r="B503" t="s">
        <v>1050</v>
      </c>
      <c r="C503" s="6" t="s">
        <v>1051</v>
      </c>
      <c r="D503">
        <v>153600</v>
      </c>
      <c r="E503">
        <v>107743</v>
      </c>
      <c r="F503" s="7">
        <f t="shared" si="42"/>
        <v>70.145182291666657</v>
      </c>
      <c r="G503" t="s">
        <v>14</v>
      </c>
      <c r="H503">
        <v>1796</v>
      </c>
      <c r="I503" s="10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9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  <c r="V503" t="s">
        <v>14</v>
      </c>
      <c r="W503">
        <v>120</v>
      </c>
    </row>
    <row r="504" spans="1:23" x14ac:dyDescent="0.25">
      <c r="A504">
        <v>502</v>
      </c>
      <c r="B504" t="s">
        <v>477</v>
      </c>
      <c r="C504" s="6" t="s">
        <v>1052</v>
      </c>
      <c r="D504">
        <v>1300</v>
      </c>
      <c r="E504">
        <v>6889</v>
      </c>
      <c r="F504" s="7">
        <f t="shared" si="42"/>
        <v>529.92307692307691</v>
      </c>
      <c r="G504" t="s">
        <v>20</v>
      </c>
      <c r="H504">
        <v>186</v>
      </c>
      <c r="I504" s="10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9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  <c r="V504" t="s">
        <v>14</v>
      </c>
      <c r="W504">
        <v>579</v>
      </c>
    </row>
    <row r="505" spans="1:23" ht="31.5" x14ac:dyDescent="0.25">
      <c r="A505">
        <v>503</v>
      </c>
      <c r="B505" t="s">
        <v>1053</v>
      </c>
      <c r="C505" s="6" t="s">
        <v>1054</v>
      </c>
      <c r="D505">
        <v>25500</v>
      </c>
      <c r="E505">
        <v>45983</v>
      </c>
      <c r="F505" s="7">
        <f t="shared" si="42"/>
        <v>180.32549019607845</v>
      </c>
      <c r="G505" t="s">
        <v>20</v>
      </c>
      <c r="H505">
        <v>460</v>
      </c>
      <c r="I505" s="10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9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  <c r="V505" t="s">
        <v>14</v>
      </c>
      <c r="W505">
        <v>2072</v>
      </c>
    </row>
    <row r="506" spans="1:23" x14ac:dyDescent="0.25">
      <c r="A506">
        <v>504</v>
      </c>
      <c r="B506" t="s">
        <v>1055</v>
      </c>
      <c r="C506" s="6" t="s">
        <v>1056</v>
      </c>
      <c r="D506">
        <v>7500</v>
      </c>
      <c r="E506">
        <v>6924</v>
      </c>
      <c r="F506" s="7">
        <f t="shared" si="42"/>
        <v>92.320000000000007</v>
      </c>
      <c r="G506" t="s">
        <v>14</v>
      </c>
      <c r="H506">
        <v>62</v>
      </c>
      <c r="I506" s="10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9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  <c r="V506" t="s">
        <v>14</v>
      </c>
      <c r="W506">
        <v>0</v>
      </c>
    </row>
    <row r="507" spans="1:23" x14ac:dyDescent="0.25">
      <c r="A507">
        <v>505</v>
      </c>
      <c r="B507" t="s">
        <v>1057</v>
      </c>
      <c r="C507" s="6" t="s">
        <v>1058</v>
      </c>
      <c r="D507">
        <v>89900</v>
      </c>
      <c r="E507">
        <v>12497</v>
      </c>
      <c r="F507" s="7">
        <f t="shared" si="42"/>
        <v>13.901001112347053</v>
      </c>
      <c r="G507" t="s">
        <v>14</v>
      </c>
      <c r="H507">
        <v>347</v>
      </c>
      <c r="I507" s="10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9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  <c r="V507" t="s">
        <v>14</v>
      </c>
      <c r="W507">
        <v>1796</v>
      </c>
    </row>
    <row r="508" spans="1:23" x14ac:dyDescent="0.25">
      <c r="A508">
        <v>506</v>
      </c>
      <c r="B508" t="s">
        <v>1059</v>
      </c>
      <c r="C508" s="6" t="s">
        <v>1060</v>
      </c>
      <c r="D508">
        <v>18000</v>
      </c>
      <c r="E508">
        <v>166874</v>
      </c>
      <c r="F508" s="7">
        <f t="shared" si="42"/>
        <v>927.07777777777767</v>
      </c>
      <c r="G508" t="s">
        <v>20</v>
      </c>
      <c r="H508">
        <v>2528</v>
      </c>
      <c r="I508" s="10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9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  <c r="V508" t="s">
        <v>20</v>
      </c>
      <c r="W508">
        <v>186</v>
      </c>
    </row>
    <row r="509" spans="1:23" ht="31.5" x14ac:dyDescent="0.25">
      <c r="A509">
        <v>507</v>
      </c>
      <c r="B509" t="s">
        <v>1061</v>
      </c>
      <c r="C509" s="6" t="s">
        <v>1062</v>
      </c>
      <c r="D509">
        <v>2100</v>
      </c>
      <c r="E509">
        <v>837</v>
      </c>
      <c r="F509" s="7">
        <f t="shared" si="42"/>
        <v>39.857142857142861</v>
      </c>
      <c r="G509" t="s">
        <v>14</v>
      </c>
      <c r="H509">
        <v>19</v>
      </c>
      <c r="I509" s="10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9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  <c r="V509" t="s">
        <v>20</v>
      </c>
      <c r="W509">
        <v>460</v>
      </c>
    </row>
    <row r="510" spans="1:23" x14ac:dyDescent="0.25">
      <c r="A510">
        <v>508</v>
      </c>
      <c r="B510" t="s">
        <v>1063</v>
      </c>
      <c r="C510" s="6" t="s">
        <v>1064</v>
      </c>
      <c r="D510">
        <v>172700</v>
      </c>
      <c r="E510">
        <v>193820</v>
      </c>
      <c r="F510" s="7">
        <f t="shared" si="42"/>
        <v>112.22929936305732</v>
      </c>
      <c r="G510" t="s">
        <v>20</v>
      </c>
      <c r="H510">
        <v>3657</v>
      </c>
      <c r="I510" s="10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9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  <c r="V510" t="s">
        <v>14</v>
      </c>
      <c r="W510">
        <v>62</v>
      </c>
    </row>
    <row r="511" spans="1:23" x14ac:dyDescent="0.25">
      <c r="A511">
        <v>509</v>
      </c>
      <c r="B511" t="s">
        <v>398</v>
      </c>
      <c r="C511" s="6" t="s">
        <v>1065</v>
      </c>
      <c r="D511">
        <v>168500</v>
      </c>
      <c r="E511">
        <v>119510</v>
      </c>
      <c r="F511" s="7">
        <f t="shared" si="42"/>
        <v>70.925816023738875</v>
      </c>
      <c r="G511" t="s">
        <v>14</v>
      </c>
      <c r="H511">
        <v>1258</v>
      </c>
      <c r="I511" s="10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9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  <c r="V511" t="s">
        <v>14</v>
      </c>
      <c r="W511">
        <v>347</v>
      </c>
    </row>
    <row r="512" spans="1:23" x14ac:dyDescent="0.25">
      <c r="A512">
        <v>510</v>
      </c>
      <c r="B512" t="s">
        <v>1066</v>
      </c>
      <c r="C512" s="6" t="s">
        <v>1067</v>
      </c>
      <c r="D512">
        <v>7800</v>
      </c>
      <c r="E512">
        <v>9289</v>
      </c>
      <c r="F512" s="7">
        <f t="shared" si="42"/>
        <v>119.08974358974358</v>
      </c>
      <c r="G512" t="s">
        <v>20</v>
      </c>
      <c r="H512">
        <v>131</v>
      </c>
      <c r="I512" s="10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9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  <c r="V512" t="s">
        <v>20</v>
      </c>
      <c r="W512">
        <v>2528</v>
      </c>
    </row>
    <row r="513" spans="1:23" x14ac:dyDescent="0.25">
      <c r="A513">
        <v>511</v>
      </c>
      <c r="B513" t="s">
        <v>1068</v>
      </c>
      <c r="C513" s="6" t="s">
        <v>1069</v>
      </c>
      <c r="D513">
        <v>147800</v>
      </c>
      <c r="E513">
        <v>35498</v>
      </c>
      <c r="F513" s="7">
        <f t="shared" si="42"/>
        <v>24.017591339648174</v>
      </c>
      <c r="G513" t="s">
        <v>14</v>
      </c>
      <c r="H513">
        <v>362</v>
      </c>
      <c r="I513" s="10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9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  <c r="V513" t="s">
        <v>14</v>
      </c>
      <c r="W513">
        <v>19</v>
      </c>
    </row>
    <row r="514" spans="1:23" x14ac:dyDescent="0.25">
      <c r="A514">
        <v>512</v>
      </c>
      <c r="B514" t="s">
        <v>1070</v>
      </c>
      <c r="C514" s="6" t="s">
        <v>1071</v>
      </c>
      <c r="D514">
        <v>9100</v>
      </c>
      <c r="E514">
        <v>12678</v>
      </c>
      <c r="F514" s="7">
        <f t="shared" si="42"/>
        <v>139.31868131868131</v>
      </c>
      <c r="G514" t="s">
        <v>20</v>
      </c>
      <c r="H514">
        <v>239</v>
      </c>
      <c r="I514" s="10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3"/>
        <v>41825.208333333336</v>
      </c>
      <c r="O514" s="9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  <c r="V514" t="s">
        <v>20</v>
      </c>
      <c r="W514">
        <v>3657</v>
      </c>
    </row>
    <row r="515" spans="1:23" x14ac:dyDescent="0.25">
      <c r="A515">
        <v>513</v>
      </c>
      <c r="B515" t="s">
        <v>1072</v>
      </c>
      <c r="C515" s="6" t="s">
        <v>1073</v>
      </c>
      <c r="D515">
        <v>8300</v>
      </c>
      <c r="E515">
        <v>3260</v>
      </c>
      <c r="F515" s="7">
        <f t="shared" ref="F515:F578" si="48">(E515/D515)*100</f>
        <v>39.277108433734945</v>
      </c>
      <c r="G515" t="s">
        <v>74</v>
      </c>
      <c r="H515">
        <v>35</v>
      </c>
      <c r="I515" s="10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9">(((L515/60)/60)/24)+DATE(1970,1,1)</f>
        <v>40430.208333333336</v>
      </c>
      <c r="O515" s="9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FIND("/",R515,1)-1)</f>
        <v>film &amp; video</v>
      </c>
      <c r="T515" t="str">
        <f t="shared" ref="T515:T578" si="52">RIGHT(R515, LEN(R515)-FIND("/",R515,1))</f>
        <v>television</v>
      </c>
      <c r="V515" t="s">
        <v>14</v>
      </c>
      <c r="W515">
        <v>1258</v>
      </c>
    </row>
    <row r="516" spans="1:23" x14ac:dyDescent="0.25">
      <c r="A516">
        <v>514</v>
      </c>
      <c r="B516" t="s">
        <v>1074</v>
      </c>
      <c r="C516" s="6" t="s">
        <v>1075</v>
      </c>
      <c r="D516">
        <v>138700</v>
      </c>
      <c r="E516">
        <v>31123</v>
      </c>
      <c r="F516" s="7">
        <f t="shared" si="48"/>
        <v>22.439077144917089</v>
      </c>
      <c r="G516" t="s">
        <v>74</v>
      </c>
      <c r="H516">
        <v>528</v>
      </c>
      <c r="I516" s="10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9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  <c r="V516" t="s">
        <v>20</v>
      </c>
      <c r="W516">
        <v>131</v>
      </c>
    </row>
    <row r="517" spans="1:23" x14ac:dyDescent="0.25">
      <c r="A517">
        <v>515</v>
      </c>
      <c r="B517" t="s">
        <v>1076</v>
      </c>
      <c r="C517" s="6" t="s">
        <v>1077</v>
      </c>
      <c r="D517">
        <v>8600</v>
      </c>
      <c r="E517">
        <v>4797</v>
      </c>
      <c r="F517" s="7">
        <f t="shared" si="48"/>
        <v>55.779069767441861</v>
      </c>
      <c r="G517" t="s">
        <v>14</v>
      </c>
      <c r="H517">
        <v>133</v>
      </c>
      <c r="I517" s="10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9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  <c r="V517" t="s">
        <v>14</v>
      </c>
      <c r="W517">
        <v>362</v>
      </c>
    </row>
    <row r="518" spans="1:23" x14ac:dyDescent="0.25">
      <c r="A518">
        <v>516</v>
      </c>
      <c r="B518" t="s">
        <v>1078</v>
      </c>
      <c r="C518" s="6" t="s">
        <v>1079</v>
      </c>
      <c r="D518">
        <v>125400</v>
      </c>
      <c r="E518">
        <v>53324</v>
      </c>
      <c r="F518" s="7">
        <f t="shared" si="48"/>
        <v>42.523125996810208</v>
      </c>
      <c r="G518" t="s">
        <v>14</v>
      </c>
      <c r="H518">
        <v>846</v>
      </c>
      <c r="I518" s="10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9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  <c r="V518" t="s">
        <v>20</v>
      </c>
      <c r="W518">
        <v>239</v>
      </c>
    </row>
    <row r="519" spans="1:23" x14ac:dyDescent="0.25">
      <c r="A519">
        <v>517</v>
      </c>
      <c r="B519" t="s">
        <v>1080</v>
      </c>
      <c r="C519" s="6" t="s">
        <v>1081</v>
      </c>
      <c r="D519">
        <v>5900</v>
      </c>
      <c r="E519">
        <v>6608</v>
      </c>
      <c r="F519" s="7">
        <f t="shared" si="48"/>
        <v>112.00000000000001</v>
      </c>
      <c r="G519" t="s">
        <v>20</v>
      </c>
      <c r="H519">
        <v>78</v>
      </c>
      <c r="I519" s="10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9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  <c r="V519" t="s">
        <v>74</v>
      </c>
      <c r="W519">
        <v>35</v>
      </c>
    </row>
    <row r="520" spans="1:23" ht="31.5" x14ac:dyDescent="0.25">
      <c r="A520">
        <v>518</v>
      </c>
      <c r="B520" t="s">
        <v>1082</v>
      </c>
      <c r="C520" s="6" t="s">
        <v>1083</v>
      </c>
      <c r="D520">
        <v>8800</v>
      </c>
      <c r="E520">
        <v>622</v>
      </c>
      <c r="F520" s="7">
        <f t="shared" si="48"/>
        <v>7.0681818181818183</v>
      </c>
      <c r="G520" t="s">
        <v>14</v>
      </c>
      <c r="H520">
        <v>10</v>
      </c>
      <c r="I520" s="1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9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  <c r="V520" t="s">
        <v>74</v>
      </c>
      <c r="W520">
        <v>528</v>
      </c>
    </row>
    <row r="521" spans="1:23" x14ac:dyDescent="0.25">
      <c r="A521">
        <v>519</v>
      </c>
      <c r="B521" t="s">
        <v>1084</v>
      </c>
      <c r="C521" s="6" t="s">
        <v>1085</v>
      </c>
      <c r="D521">
        <v>177700</v>
      </c>
      <c r="E521">
        <v>180802</v>
      </c>
      <c r="F521" s="7">
        <f t="shared" si="48"/>
        <v>101.74563871693867</v>
      </c>
      <c r="G521" t="s">
        <v>20</v>
      </c>
      <c r="H521">
        <v>1773</v>
      </c>
      <c r="I521" s="10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9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  <c r="V521" t="s">
        <v>14</v>
      </c>
      <c r="W521">
        <v>133</v>
      </c>
    </row>
    <row r="522" spans="1:23" x14ac:dyDescent="0.25">
      <c r="A522">
        <v>520</v>
      </c>
      <c r="B522" t="s">
        <v>1086</v>
      </c>
      <c r="C522" s="6" t="s">
        <v>1087</v>
      </c>
      <c r="D522">
        <v>800</v>
      </c>
      <c r="E522">
        <v>3406</v>
      </c>
      <c r="F522" s="7">
        <f t="shared" si="48"/>
        <v>425.75</v>
      </c>
      <c r="G522" t="s">
        <v>20</v>
      </c>
      <c r="H522">
        <v>32</v>
      </c>
      <c r="I522" s="10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9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  <c r="V522" t="s">
        <v>14</v>
      </c>
      <c r="W522">
        <v>846</v>
      </c>
    </row>
    <row r="523" spans="1:23" x14ac:dyDescent="0.25">
      <c r="A523">
        <v>521</v>
      </c>
      <c r="B523" t="s">
        <v>1088</v>
      </c>
      <c r="C523" s="6" t="s">
        <v>141</v>
      </c>
      <c r="D523">
        <v>7600</v>
      </c>
      <c r="E523">
        <v>11061</v>
      </c>
      <c r="F523" s="7">
        <f t="shared" si="48"/>
        <v>145.53947368421052</v>
      </c>
      <c r="G523" t="s">
        <v>20</v>
      </c>
      <c r="H523">
        <v>369</v>
      </c>
      <c r="I523" s="10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9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  <c r="V523" t="s">
        <v>20</v>
      </c>
      <c r="W523">
        <v>78</v>
      </c>
    </row>
    <row r="524" spans="1:23" ht="31.5" x14ac:dyDescent="0.25">
      <c r="A524">
        <v>522</v>
      </c>
      <c r="B524" t="s">
        <v>1089</v>
      </c>
      <c r="C524" s="6" t="s">
        <v>1090</v>
      </c>
      <c r="D524">
        <v>50500</v>
      </c>
      <c r="E524">
        <v>16389</v>
      </c>
      <c r="F524" s="7">
        <f t="shared" si="48"/>
        <v>32.453465346534657</v>
      </c>
      <c r="G524" t="s">
        <v>14</v>
      </c>
      <c r="H524">
        <v>191</v>
      </c>
      <c r="I524" s="10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9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  <c r="V524" t="s">
        <v>14</v>
      </c>
      <c r="W524">
        <v>10</v>
      </c>
    </row>
    <row r="525" spans="1:23" x14ac:dyDescent="0.25">
      <c r="A525">
        <v>523</v>
      </c>
      <c r="B525" t="s">
        <v>1091</v>
      </c>
      <c r="C525" s="6" t="s">
        <v>1092</v>
      </c>
      <c r="D525">
        <v>900</v>
      </c>
      <c r="E525">
        <v>6303</v>
      </c>
      <c r="F525" s="7">
        <f t="shared" si="48"/>
        <v>700.33333333333326</v>
      </c>
      <c r="G525" t="s">
        <v>20</v>
      </c>
      <c r="H525">
        <v>89</v>
      </c>
      <c r="I525" s="10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9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  <c r="V525" t="s">
        <v>20</v>
      </c>
      <c r="W525">
        <v>1773</v>
      </c>
    </row>
    <row r="526" spans="1:23" x14ac:dyDescent="0.25">
      <c r="A526">
        <v>524</v>
      </c>
      <c r="B526" t="s">
        <v>1093</v>
      </c>
      <c r="C526" s="6" t="s">
        <v>1094</v>
      </c>
      <c r="D526">
        <v>96700</v>
      </c>
      <c r="E526">
        <v>81136</v>
      </c>
      <c r="F526" s="7">
        <f t="shared" si="48"/>
        <v>83.904860392967933</v>
      </c>
      <c r="G526" t="s">
        <v>14</v>
      </c>
      <c r="H526">
        <v>1979</v>
      </c>
      <c r="I526" s="10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9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  <c r="V526" t="s">
        <v>20</v>
      </c>
      <c r="W526">
        <v>32</v>
      </c>
    </row>
    <row r="527" spans="1:23" x14ac:dyDescent="0.25">
      <c r="A527">
        <v>525</v>
      </c>
      <c r="B527" t="s">
        <v>1095</v>
      </c>
      <c r="C527" s="6" t="s">
        <v>1096</v>
      </c>
      <c r="D527">
        <v>2100</v>
      </c>
      <c r="E527">
        <v>1768</v>
      </c>
      <c r="F527" s="7">
        <f t="shared" si="48"/>
        <v>84.19047619047619</v>
      </c>
      <c r="G527" t="s">
        <v>14</v>
      </c>
      <c r="H527">
        <v>63</v>
      </c>
      <c r="I527" s="10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9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  <c r="V527" t="s">
        <v>20</v>
      </c>
      <c r="W527">
        <v>369</v>
      </c>
    </row>
    <row r="528" spans="1:23" ht="31.5" x14ac:dyDescent="0.25">
      <c r="A528">
        <v>526</v>
      </c>
      <c r="B528" t="s">
        <v>1097</v>
      </c>
      <c r="C528" s="6" t="s">
        <v>1098</v>
      </c>
      <c r="D528">
        <v>8300</v>
      </c>
      <c r="E528">
        <v>12944</v>
      </c>
      <c r="F528" s="7">
        <f t="shared" si="48"/>
        <v>155.95180722891567</v>
      </c>
      <c r="G528" t="s">
        <v>20</v>
      </c>
      <c r="H528">
        <v>147</v>
      </c>
      <c r="I528" s="10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9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  <c r="V528" t="s">
        <v>14</v>
      </c>
      <c r="W528">
        <v>191</v>
      </c>
    </row>
    <row r="529" spans="1:23" x14ac:dyDescent="0.25">
      <c r="A529">
        <v>527</v>
      </c>
      <c r="B529" t="s">
        <v>1099</v>
      </c>
      <c r="C529" s="6" t="s">
        <v>1100</v>
      </c>
      <c r="D529">
        <v>189200</v>
      </c>
      <c r="E529">
        <v>188480</v>
      </c>
      <c r="F529" s="7">
        <f t="shared" si="48"/>
        <v>99.619450317124731</v>
      </c>
      <c r="G529" t="s">
        <v>14</v>
      </c>
      <c r="H529">
        <v>6080</v>
      </c>
      <c r="I529" s="10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9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  <c r="V529" t="s">
        <v>20</v>
      </c>
      <c r="W529">
        <v>89</v>
      </c>
    </row>
    <row r="530" spans="1:23" x14ac:dyDescent="0.25">
      <c r="A530">
        <v>528</v>
      </c>
      <c r="B530" t="s">
        <v>1101</v>
      </c>
      <c r="C530" s="6" t="s">
        <v>1102</v>
      </c>
      <c r="D530">
        <v>9000</v>
      </c>
      <c r="E530">
        <v>7227</v>
      </c>
      <c r="F530" s="7">
        <f t="shared" si="48"/>
        <v>80.300000000000011</v>
      </c>
      <c r="G530" t="s">
        <v>14</v>
      </c>
      <c r="H530">
        <v>80</v>
      </c>
      <c r="I530" s="10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9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  <c r="V530" t="s">
        <v>14</v>
      </c>
      <c r="W530">
        <v>1979</v>
      </c>
    </row>
    <row r="531" spans="1:23" x14ac:dyDescent="0.25">
      <c r="A531">
        <v>529</v>
      </c>
      <c r="B531" t="s">
        <v>1103</v>
      </c>
      <c r="C531" s="6" t="s">
        <v>1104</v>
      </c>
      <c r="D531">
        <v>5100</v>
      </c>
      <c r="E531">
        <v>574</v>
      </c>
      <c r="F531" s="7">
        <f t="shared" si="48"/>
        <v>11.254901960784313</v>
      </c>
      <c r="G531" t="s">
        <v>14</v>
      </c>
      <c r="H531">
        <v>9</v>
      </c>
      <c r="I531" s="10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9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  <c r="V531" t="s">
        <v>14</v>
      </c>
      <c r="W531">
        <v>63</v>
      </c>
    </row>
    <row r="532" spans="1:23" x14ac:dyDescent="0.25">
      <c r="A532">
        <v>530</v>
      </c>
      <c r="B532" t="s">
        <v>1105</v>
      </c>
      <c r="C532" s="6" t="s">
        <v>1106</v>
      </c>
      <c r="D532">
        <v>105000</v>
      </c>
      <c r="E532">
        <v>96328</v>
      </c>
      <c r="F532" s="7">
        <f t="shared" si="48"/>
        <v>91.740952380952379</v>
      </c>
      <c r="G532" t="s">
        <v>14</v>
      </c>
      <c r="H532">
        <v>1784</v>
      </c>
      <c r="I532" s="10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9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  <c r="V532" t="s">
        <v>20</v>
      </c>
      <c r="W532">
        <v>147</v>
      </c>
    </row>
    <row r="533" spans="1:23" ht="31.5" x14ac:dyDescent="0.25">
      <c r="A533">
        <v>531</v>
      </c>
      <c r="B533" t="s">
        <v>1107</v>
      </c>
      <c r="C533" s="6" t="s">
        <v>1108</v>
      </c>
      <c r="D533">
        <v>186700</v>
      </c>
      <c r="E533">
        <v>178338</v>
      </c>
      <c r="F533" s="7">
        <f t="shared" si="48"/>
        <v>95.521156936261391</v>
      </c>
      <c r="G533" t="s">
        <v>47</v>
      </c>
      <c r="H533">
        <v>3640</v>
      </c>
      <c r="I533" s="10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9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  <c r="V533" t="s">
        <v>14</v>
      </c>
      <c r="W533">
        <v>6080</v>
      </c>
    </row>
    <row r="534" spans="1:23" x14ac:dyDescent="0.25">
      <c r="A534">
        <v>532</v>
      </c>
      <c r="B534" t="s">
        <v>1109</v>
      </c>
      <c r="C534" s="6" t="s">
        <v>1110</v>
      </c>
      <c r="D534">
        <v>1600</v>
      </c>
      <c r="E534">
        <v>8046</v>
      </c>
      <c r="F534" s="7">
        <f t="shared" si="48"/>
        <v>502.87499999999994</v>
      </c>
      <c r="G534" t="s">
        <v>20</v>
      </c>
      <c r="H534">
        <v>126</v>
      </c>
      <c r="I534" s="10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9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  <c r="V534" t="s">
        <v>14</v>
      </c>
      <c r="W534">
        <v>80</v>
      </c>
    </row>
    <row r="535" spans="1:23" x14ac:dyDescent="0.25">
      <c r="A535">
        <v>533</v>
      </c>
      <c r="B535" t="s">
        <v>1111</v>
      </c>
      <c r="C535" s="6" t="s">
        <v>1112</v>
      </c>
      <c r="D535">
        <v>115600</v>
      </c>
      <c r="E535">
        <v>184086</v>
      </c>
      <c r="F535" s="7">
        <f t="shared" si="48"/>
        <v>159.24394463667818</v>
      </c>
      <c r="G535" t="s">
        <v>20</v>
      </c>
      <c r="H535">
        <v>2218</v>
      </c>
      <c r="I535" s="10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9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  <c r="V535" t="s">
        <v>14</v>
      </c>
      <c r="W535">
        <v>9</v>
      </c>
    </row>
    <row r="536" spans="1:23" x14ac:dyDescent="0.25">
      <c r="A536">
        <v>534</v>
      </c>
      <c r="B536" t="s">
        <v>1113</v>
      </c>
      <c r="C536" s="6" t="s">
        <v>1114</v>
      </c>
      <c r="D536">
        <v>89100</v>
      </c>
      <c r="E536">
        <v>13385</v>
      </c>
      <c r="F536" s="7">
        <f t="shared" si="48"/>
        <v>15.022446689113355</v>
      </c>
      <c r="G536" t="s">
        <v>14</v>
      </c>
      <c r="H536">
        <v>243</v>
      </c>
      <c r="I536" s="10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9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  <c r="V536" t="s">
        <v>14</v>
      </c>
      <c r="W536">
        <v>1784</v>
      </c>
    </row>
    <row r="537" spans="1:23" x14ac:dyDescent="0.25">
      <c r="A537">
        <v>535</v>
      </c>
      <c r="B537" t="s">
        <v>1115</v>
      </c>
      <c r="C537" s="6" t="s">
        <v>1116</v>
      </c>
      <c r="D537">
        <v>2600</v>
      </c>
      <c r="E537">
        <v>12533</v>
      </c>
      <c r="F537" s="7">
        <f t="shared" si="48"/>
        <v>482.03846153846149</v>
      </c>
      <c r="G537" t="s">
        <v>20</v>
      </c>
      <c r="H537">
        <v>202</v>
      </c>
      <c r="I537" s="10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9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  <c r="V537" t="s">
        <v>47</v>
      </c>
      <c r="W537">
        <v>3640</v>
      </c>
    </row>
    <row r="538" spans="1:23" x14ac:dyDescent="0.25">
      <c r="A538">
        <v>536</v>
      </c>
      <c r="B538" t="s">
        <v>1117</v>
      </c>
      <c r="C538" s="6" t="s">
        <v>1118</v>
      </c>
      <c r="D538">
        <v>9800</v>
      </c>
      <c r="E538">
        <v>14697</v>
      </c>
      <c r="F538" s="7">
        <f t="shared" si="48"/>
        <v>149.96938775510205</v>
      </c>
      <c r="G538" t="s">
        <v>20</v>
      </c>
      <c r="H538">
        <v>140</v>
      </c>
      <c r="I538" s="10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9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  <c r="V538" t="s">
        <v>20</v>
      </c>
      <c r="W538">
        <v>126</v>
      </c>
    </row>
    <row r="539" spans="1:23" x14ac:dyDescent="0.25">
      <c r="A539">
        <v>537</v>
      </c>
      <c r="B539" t="s">
        <v>1119</v>
      </c>
      <c r="C539" s="6" t="s">
        <v>1120</v>
      </c>
      <c r="D539">
        <v>84400</v>
      </c>
      <c r="E539">
        <v>98935</v>
      </c>
      <c r="F539" s="7">
        <f t="shared" si="48"/>
        <v>117.22156398104266</v>
      </c>
      <c r="G539" t="s">
        <v>20</v>
      </c>
      <c r="H539">
        <v>1052</v>
      </c>
      <c r="I539" s="10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9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  <c r="V539" t="s">
        <v>20</v>
      </c>
      <c r="W539">
        <v>2218</v>
      </c>
    </row>
    <row r="540" spans="1:23" x14ac:dyDescent="0.25">
      <c r="A540">
        <v>538</v>
      </c>
      <c r="B540" t="s">
        <v>1121</v>
      </c>
      <c r="C540" s="6" t="s">
        <v>1122</v>
      </c>
      <c r="D540">
        <v>151300</v>
      </c>
      <c r="E540">
        <v>57034</v>
      </c>
      <c r="F540" s="7">
        <f t="shared" si="48"/>
        <v>37.695968274950431</v>
      </c>
      <c r="G540" t="s">
        <v>14</v>
      </c>
      <c r="H540">
        <v>1296</v>
      </c>
      <c r="I540" s="10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9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  <c r="V540" t="s">
        <v>14</v>
      </c>
      <c r="W540">
        <v>243</v>
      </c>
    </row>
    <row r="541" spans="1:23" x14ac:dyDescent="0.25">
      <c r="A541">
        <v>539</v>
      </c>
      <c r="B541" t="s">
        <v>1123</v>
      </c>
      <c r="C541" s="6" t="s">
        <v>1124</v>
      </c>
      <c r="D541">
        <v>9800</v>
      </c>
      <c r="E541">
        <v>7120</v>
      </c>
      <c r="F541" s="7">
        <f t="shared" si="48"/>
        <v>72.653061224489804</v>
      </c>
      <c r="G541" t="s">
        <v>14</v>
      </c>
      <c r="H541">
        <v>77</v>
      </c>
      <c r="I541" s="10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9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  <c r="V541" t="s">
        <v>20</v>
      </c>
      <c r="W541">
        <v>202</v>
      </c>
    </row>
    <row r="542" spans="1:23" x14ac:dyDescent="0.25">
      <c r="A542">
        <v>540</v>
      </c>
      <c r="B542" t="s">
        <v>1125</v>
      </c>
      <c r="C542" s="6" t="s">
        <v>1126</v>
      </c>
      <c r="D542">
        <v>5300</v>
      </c>
      <c r="E542">
        <v>14097</v>
      </c>
      <c r="F542" s="7">
        <f t="shared" si="48"/>
        <v>265.98113207547169</v>
      </c>
      <c r="G542" t="s">
        <v>20</v>
      </c>
      <c r="H542">
        <v>247</v>
      </c>
      <c r="I542" s="10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9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  <c r="V542" t="s">
        <v>20</v>
      </c>
      <c r="W542">
        <v>140</v>
      </c>
    </row>
    <row r="543" spans="1:23" x14ac:dyDescent="0.25">
      <c r="A543">
        <v>541</v>
      </c>
      <c r="B543" t="s">
        <v>1127</v>
      </c>
      <c r="C543" s="6" t="s">
        <v>1128</v>
      </c>
      <c r="D543">
        <v>178000</v>
      </c>
      <c r="E543">
        <v>43086</v>
      </c>
      <c r="F543" s="7">
        <f t="shared" si="48"/>
        <v>24.205617977528089</v>
      </c>
      <c r="G543" t="s">
        <v>14</v>
      </c>
      <c r="H543">
        <v>395</v>
      </c>
      <c r="I543" s="10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9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  <c r="V543" t="s">
        <v>20</v>
      </c>
      <c r="W543">
        <v>1052</v>
      </c>
    </row>
    <row r="544" spans="1:23" x14ac:dyDescent="0.25">
      <c r="A544">
        <v>542</v>
      </c>
      <c r="B544" t="s">
        <v>1129</v>
      </c>
      <c r="C544" s="6" t="s">
        <v>1130</v>
      </c>
      <c r="D544">
        <v>77000</v>
      </c>
      <c r="E544">
        <v>1930</v>
      </c>
      <c r="F544" s="7">
        <f t="shared" si="48"/>
        <v>2.5064935064935066</v>
      </c>
      <c r="G544" t="s">
        <v>14</v>
      </c>
      <c r="H544">
        <v>49</v>
      </c>
      <c r="I544" s="10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9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  <c r="V544" t="s">
        <v>14</v>
      </c>
      <c r="W544">
        <v>1296</v>
      </c>
    </row>
    <row r="545" spans="1:23" x14ac:dyDescent="0.25">
      <c r="A545">
        <v>543</v>
      </c>
      <c r="B545" t="s">
        <v>1131</v>
      </c>
      <c r="C545" s="6" t="s">
        <v>1132</v>
      </c>
      <c r="D545">
        <v>84900</v>
      </c>
      <c r="E545">
        <v>13864</v>
      </c>
      <c r="F545" s="7">
        <f t="shared" si="48"/>
        <v>16.329799764428738</v>
      </c>
      <c r="G545" t="s">
        <v>14</v>
      </c>
      <c r="H545">
        <v>180</v>
      </c>
      <c r="I545" s="10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9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  <c r="V545" t="s">
        <v>14</v>
      </c>
      <c r="W545">
        <v>77</v>
      </c>
    </row>
    <row r="546" spans="1:23" ht="31.5" x14ac:dyDescent="0.25">
      <c r="A546">
        <v>544</v>
      </c>
      <c r="B546" t="s">
        <v>1133</v>
      </c>
      <c r="C546" s="6" t="s">
        <v>1134</v>
      </c>
      <c r="D546">
        <v>2800</v>
      </c>
      <c r="E546">
        <v>7742</v>
      </c>
      <c r="F546" s="7">
        <f t="shared" si="48"/>
        <v>276.5</v>
      </c>
      <c r="G546" t="s">
        <v>20</v>
      </c>
      <c r="H546">
        <v>84</v>
      </c>
      <c r="I546" s="10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9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  <c r="V546" t="s">
        <v>20</v>
      </c>
      <c r="W546">
        <v>247</v>
      </c>
    </row>
    <row r="547" spans="1:23" x14ac:dyDescent="0.25">
      <c r="A547">
        <v>545</v>
      </c>
      <c r="B547" t="s">
        <v>1135</v>
      </c>
      <c r="C547" s="6" t="s">
        <v>1136</v>
      </c>
      <c r="D547">
        <v>184800</v>
      </c>
      <c r="E547">
        <v>164109</v>
      </c>
      <c r="F547" s="7">
        <f t="shared" si="48"/>
        <v>88.803571428571431</v>
      </c>
      <c r="G547" t="s">
        <v>14</v>
      </c>
      <c r="H547">
        <v>2690</v>
      </c>
      <c r="I547" s="10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9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  <c r="V547" t="s">
        <v>14</v>
      </c>
      <c r="W547">
        <v>395</v>
      </c>
    </row>
    <row r="548" spans="1:23" x14ac:dyDescent="0.25">
      <c r="A548">
        <v>546</v>
      </c>
      <c r="B548" t="s">
        <v>1137</v>
      </c>
      <c r="C548" s="6" t="s">
        <v>1138</v>
      </c>
      <c r="D548">
        <v>4200</v>
      </c>
      <c r="E548">
        <v>6870</v>
      </c>
      <c r="F548" s="7">
        <f t="shared" si="48"/>
        <v>163.57142857142856</v>
      </c>
      <c r="G548" t="s">
        <v>20</v>
      </c>
      <c r="H548">
        <v>88</v>
      </c>
      <c r="I548" s="10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9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  <c r="V548" t="s">
        <v>14</v>
      </c>
      <c r="W548">
        <v>49</v>
      </c>
    </row>
    <row r="549" spans="1:23" x14ac:dyDescent="0.25">
      <c r="A549">
        <v>547</v>
      </c>
      <c r="B549" t="s">
        <v>1139</v>
      </c>
      <c r="C549" s="6" t="s">
        <v>1140</v>
      </c>
      <c r="D549">
        <v>1300</v>
      </c>
      <c r="E549">
        <v>12597</v>
      </c>
      <c r="F549" s="7">
        <f t="shared" si="48"/>
        <v>969</v>
      </c>
      <c r="G549" t="s">
        <v>20</v>
      </c>
      <c r="H549">
        <v>156</v>
      </c>
      <c r="I549" s="10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9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  <c r="V549" t="s">
        <v>14</v>
      </c>
      <c r="W549">
        <v>180</v>
      </c>
    </row>
    <row r="550" spans="1:23" x14ac:dyDescent="0.25">
      <c r="A550">
        <v>548</v>
      </c>
      <c r="B550" t="s">
        <v>1141</v>
      </c>
      <c r="C550" s="6" t="s">
        <v>1142</v>
      </c>
      <c r="D550">
        <v>66100</v>
      </c>
      <c r="E550">
        <v>179074</v>
      </c>
      <c r="F550" s="7">
        <f t="shared" si="48"/>
        <v>270.91376701966715</v>
      </c>
      <c r="G550" t="s">
        <v>20</v>
      </c>
      <c r="H550">
        <v>2985</v>
      </c>
      <c r="I550" s="10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9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  <c r="V550" t="s">
        <v>20</v>
      </c>
      <c r="W550">
        <v>84</v>
      </c>
    </row>
    <row r="551" spans="1:23" ht="31.5" x14ac:dyDescent="0.25">
      <c r="A551">
        <v>549</v>
      </c>
      <c r="B551" t="s">
        <v>1143</v>
      </c>
      <c r="C551" s="6" t="s">
        <v>1144</v>
      </c>
      <c r="D551">
        <v>29500</v>
      </c>
      <c r="E551">
        <v>83843</v>
      </c>
      <c r="F551" s="7">
        <f t="shared" si="48"/>
        <v>284.21355932203392</v>
      </c>
      <c r="G551" t="s">
        <v>20</v>
      </c>
      <c r="H551">
        <v>762</v>
      </c>
      <c r="I551" s="10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9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  <c r="V551" t="s">
        <v>14</v>
      </c>
      <c r="W551">
        <v>2690</v>
      </c>
    </row>
    <row r="552" spans="1:23" ht="31.5" x14ac:dyDescent="0.25">
      <c r="A552">
        <v>550</v>
      </c>
      <c r="B552" t="s">
        <v>1145</v>
      </c>
      <c r="C552" s="6" t="s">
        <v>1146</v>
      </c>
      <c r="D552">
        <v>100</v>
      </c>
      <c r="E552">
        <v>4</v>
      </c>
      <c r="F552" s="7">
        <f t="shared" si="48"/>
        <v>4</v>
      </c>
      <c r="G552" t="s">
        <v>74</v>
      </c>
      <c r="H552">
        <v>1</v>
      </c>
      <c r="I552" s="10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9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  <c r="V552" t="s">
        <v>20</v>
      </c>
      <c r="W552">
        <v>88</v>
      </c>
    </row>
    <row r="553" spans="1:23" x14ac:dyDescent="0.25">
      <c r="A553">
        <v>551</v>
      </c>
      <c r="B553" t="s">
        <v>1147</v>
      </c>
      <c r="C553" s="6" t="s">
        <v>1148</v>
      </c>
      <c r="D553">
        <v>180100</v>
      </c>
      <c r="E553">
        <v>105598</v>
      </c>
      <c r="F553" s="7">
        <f t="shared" si="48"/>
        <v>58.6329816768462</v>
      </c>
      <c r="G553" t="s">
        <v>14</v>
      </c>
      <c r="H553">
        <v>2779</v>
      </c>
      <c r="I553" s="10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9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  <c r="V553" t="s">
        <v>20</v>
      </c>
      <c r="W553">
        <v>156</v>
      </c>
    </row>
    <row r="554" spans="1:23" x14ac:dyDescent="0.25">
      <c r="A554">
        <v>552</v>
      </c>
      <c r="B554" t="s">
        <v>1149</v>
      </c>
      <c r="C554" s="6" t="s">
        <v>1150</v>
      </c>
      <c r="D554">
        <v>9000</v>
      </c>
      <c r="E554">
        <v>8866</v>
      </c>
      <c r="F554" s="7">
        <f t="shared" si="48"/>
        <v>98.51111111111112</v>
      </c>
      <c r="G554" t="s">
        <v>14</v>
      </c>
      <c r="H554">
        <v>92</v>
      </c>
      <c r="I554" s="10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9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  <c r="V554" t="s">
        <v>20</v>
      </c>
      <c r="W554">
        <v>2985</v>
      </c>
    </row>
    <row r="555" spans="1:23" ht="31.5" x14ac:dyDescent="0.25">
      <c r="A555">
        <v>553</v>
      </c>
      <c r="B555" t="s">
        <v>1151</v>
      </c>
      <c r="C555" s="6" t="s">
        <v>1152</v>
      </c>
      <c r="D555">
        <v>170600</v>
      </c>
      <c r="E555">
        <v>75022</v>
      </c>
      <c r="F555" s="7">
        <f t="shared" si="48"/>
        <v>43.975381008206334</v>
      </c>
      <c r="G555" t="s">
        <v>14</v>
      </c>
      <c r="H555">
        <v>1028</v>
      </c>
      <c r="I555" s="10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9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  <c r="V555" t="s">
        <v>20</v>
      </c>
      <c r="W555">
        <v>762</v>
      </c>
    </row>
    <row r="556" spans="1:23" ht="31.5" x14ac:dyDescent="0.25">
      <c r="A556">
        <v>554</v>
      </c>
      <c r="B556" t="s">
        <v>1153</v>
      </c>
      <c r="C556" s="6" t="s">
        <v>1154</v>
      </c>
      <c r="D556">
        <v>9500</v>
      </c>
      <c r="E556">
        <v>14408</v>
      </c>
      <c r="F556" s="7">
        <f t="shared" si="48"/>
        <v>151.66315789473683</v>
      </c>
      <c r="G556" t="s">
        <v>20</v>
      </c>
      <c r="H556">
        <v>554</v>
      </c>
      <c r="I556" s="10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9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  <c r="V556" t="s">
        <v>74</v>
      </c>
      <c r="W556">
        <v>1</v>
      </c>
    </row>
    <row r="557" spans="1:23" x14ac:dyDescent="0.25">
      <c r="A557">
        <v>555</v>
      </c>
      <c r="B557" t="s">
        <v>1155</v>
      </c>
      <c r="C557" s="6" t="s">
        <v>1156</v>
      </c>
      <c r="D557">
        <v>6300</v>
      </c>
      <c r="E557">
        <v>14089</v>
      </c>
      <c r="F557" s="7">
        <f t="shared" si="48"/>
        <v>223.63492063492063</v>
      </c>
      <c r="G557" t="s">
        <v>20</v>
      </c>
      <c r="H557">
        <v>135</v>
      </c>
      <c r="I557" s="10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9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  <c r="V557" t="s">
        <v>14</v>
      </c>
      <c r="W557">
        <v>2779</v>
      </c>
    </row>
    <row r="558" spans="1:23" x14ac:dyDescent="0.25">
      <c r="A558">
        <v>556</v>
      </c>
      <c r="B558" t="s">
        <v>442</v>
      </c>
      <c r="C558" s="6" t="s">
        <v>1157</v>
      </c>
      <c r="D558">
        <v>5200</v>
      </c>
      <c r="E558">
        <v>12467</v>
      </c>
      <c r="F558" s="7">
        <f t="shared" si="48"/>
        <v>239.75</v>
      </c>
      <c r="G558" t="s">
        <v>20</v>
      </c>
      <c r="H558">
        <v>122</v>
      </c>
      <c r="I558" s="10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9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  <c r="V558" t="s">
        <v>14</v>
      </c>
      <c r="W558">
        <v>92</v>
      </c>
    </row>
    <row r="559" spans="1:23" x14ac:dyDescent="0.25">
      <c r="A559">
        <v>557</v>
      </c>
      <c r="B559" t="s">
        <v>1158</v>
      </c>
      <c r="C559" s="6" t="s">
        <v>1159</v>
      </c>
      <c r="D559">
        <v>6000</v>
      </c>
      <c r="E559">
        <v>11960</v>
      </c>
      <c r="F559" s="7">
        <f t="shared" si="48"/>
        <v>199.33333333333334</v>
      </c>
      <c r="G559" t="s">
        <v>20</v>
      </c>
      <c r="H559">
        <v>221</v>
      </c>
      <c r="I559" s="10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9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  <c r="V559" t="s">
        <v>14</v>
      </c>
      <c r="W559">
        <v>1028</v>
      </c>
    </row>
    <row r="560" spans="1:23" x14ac:dyDescent="0.25">
      <c r="A560">
        <v>558</v>
      </c>
      <c r="B560" t="s">
        <v>1160</v>
      </c>
      <c r="C560" s="6" t="s">
        <v>1161</v>
      </c>
      <c r="D560">
        <v>5800</v>
      </c>
      <c r="E560">
        <v>7966</v>
      </c>
      <c r="F560" s="7">
        <f t="shared" si="48"/>
        <v>137.34482758620689</v>
      </c>
      <c r="G560" t="s">
        <v>20</v>
      </c>
      <c r="H560">
        <v>126</v>
      </c>
      <c r="I560" s="10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9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  <c r="V560" t="s">
        <v>20</v>
      </c>
      <c r="W560">
        <v>554</v>
      </c>
    </row>
    <row r="561" spans="1:23" x14ac:dyDescent="0.25">
      <c r="A561">
        <v>559</v>
      </c>
      <c r="B561" t="s">
        <v>1162</v>
      </c>
      <c r="C561" s="6" t="s">
        <v>1163</v>
      </c>
      <c r="D561">
        <v>105300</v>
      </c>
      <c r="E561">
        <v>106321</v>
      </c>
      <c r="F561" s="7">
        <f t="shared" si="48"/>
        <v>100.9696106362773</v>
      </c>
      <c r="G561" t="s">
        <v>20</v>
      </c>
      <c r="H561">
        <v>1022</v>
      </c>
      <c r="I561" s="10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9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  <c r="V561" t="s">
        <v>20</v>
      </c>
      <c r="W561">
        <v>135</v>
      </c>
    </row>
    <row r="562" spans="1:23" x14ac:dyDescent="0.25">
      <c r="A562">
        <v>560</v>
      </c>
      <c r="B562" t="s">
        <v>1164</v>
      </c>
      <c r="C562" s="6" t="s">
        <v>1165</v>
      </c>
      <c r="D562">
        <v>20000</v>
      </c>
      <c r="E562">
        <v>158832</v>
      </c>
      <c r="F562" s="7">
        <f t="shared" si="48"/>
        <v>794.16</v>
      </c>
      <c r="G562" t="s">
        <v>20</v>
      </c>
      <c r="H562">
        <v>3177</v>
      </c>
      <c r="I562" s="10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9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  <c r="V562" t="s">
        <v>20</v>
      </c>
      <c r="W562">
        <v>122</v>
      </c>
    </row>
    <row r="563" spans="1:23" x14ac:dyDescent="0.25">
      <c r="A563">
        <v>561</v>
      </c>
      <c r="B563" t="s">
        <v>1166</v>
      </c>
      <c r="C563" s="6" t="s">
        <v>1167</v>
      </c>
      <c r="D563">
        <v>3000</v>
      </c>
      <c r="E563">
        <v>11091</v>
      </c>
      <c r="F563" s="7">
        <f t="shared" si="48"/>
        <v>369.7</v>
      </c>
      <c r="G563" t="s">
        <v>20</v>
      </c>
      <c r="H563">
        <v>198</v>
      </c>
      <c r="I563" s="10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9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  <c r="V563" t="s">
        <v>20</v>
      </c>
      <c r="W563">
        <v>221</v>
      </c>
    </row>
    <row r="564" spans="1:23" ht="31.5" x14ac:dyDescent="0.25">
      <c r="A564">
        <v>562</v>
      </c>
      <c r="B564" t="s">
        <v>1168</v>
      </c>
      <c r="C564" s="6" t="s">
        <v>1169</v>
      </c>
      <c r="D564">
        <v>9900</v>
      </c>
      <c r="E564">
        <v>1269</v>
      </c>
      <c r="F564" s="7">
        <f t="shared" si="48"/>
        <v>12.818181818181817</v>
      </c>
      <c r="G564" t="s">
        <v>14</v>
      </c>
      <c r="H564">
        <v>26</v>
      </c>
      <c r="I564" s="10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9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  <c r="V564" t="s">
        <v>20</v>
      </c>
      <c r="W564">
        <v>126</v>
      </c>
    </row>
    <row r="565" spans="1:23" x14ac:dyDescent="0.25">
      <c r="A565">
        <v>563</v>
      </c>
      <c r="B565" t="s">
        <v>1170</v>
      </c>
      <c r="C565" s="6" t="s">
        <v>1171</v>
      </c>
      <c r="D565">
        <v>3700</v>
      </c>
      <c r="E565">
        <v>5107</v>
      </c>
      <c r="F565" s="7">
        <f t="shared" si="48"/>
        <v>138.02702702702703</v>
      </c>
      <c r="G565" t="s">
        <v>20</v>
      </c>
      <c r="H565">
        <v>85</v>
      </c>
      <c r="I565" s="10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9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  <c r="V565" t="s">
        <v>20</v>
      </c>
      <c r="W565">
        <v>1022</v>
      </c>
    </row>
    <row r="566" spans="1:23" x14ac:dyDescent="0.25">
      <c r="A566">
        <v>564</v>
      </c>
      <c r="B566" t="s">
        <v>1172</v>
      </c>
      <c r="C566" s="6" t="s">
        <v>1173</v>
      </c>
      <c r="D566">
        <v>168700</v>
      </c>
      <c r="E566">
        <v>141393</v>
      </c>
      <c r="F566" s="7">
        <f t="shared" si="48"/>
        <v>83.813278008298752</v>
      </c>
      <c r="G566" t="s">
        <v>14</v>
      </c>
      <c r="H566">
        <v>1790</v>
      </c>
      <c r="I566" s="10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9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  <c r="V566" t="s">
        <v>20</v>
      </c>
      <c r="W566">
        <v>3177</v>
      </c>
    </row>
    <row r="567" spans="1:23" x14ac:dyDescent="0.25">
      <c r="A567">
        <v>565</v>
      </c>
      <c r="B567" t="s">
        <v>1174</v>
      </c>
      <c r="C567" s="6" t="s">
        <v>1175</v>
      </c>
      <c r="D567">
        <v>94900</v>
      </c>
      <c r="E567">
        <v>194166</v>
      </c>
      <c r="F567" s="7">
        <f t="shared" si="48"/>
        <v>204.60063224446787</v>
      </c>
      <c r="G567" t="s">
        <v>20</v>
      </c>
      <c r="H567">
        <v>3596</v>
      </c>
      <c r="I567" s="10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9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  <c r="V567" t="s">
        <v>20</v>
      </c>
      <c r="W567">
        <v>198</v>
      </c>
    </row>
    <row r="568" spans="1:23" x14ac:dyDescent="0.25">
      <c r="A568">
        <v>566</v>
      </c>
      <c r="B568" t="s">
        <v>1176</v>
      </c>
      <c r="C568" s="6" t="s">
        <v>1177</v>
      </c>
      <c r="D568">
        <v>9300</v>
      </c>
      <c r="E568">
        <v>4124</v>
      </c>
      <c r="F568" s="7">
        <f t="shared" si="48"/>
        <v>44.344086021505376</v>
      </c>
      <c r="G568" t="s">
        <v>14</v>
      </c>
      <c r="H568">
        <v>37</v>
      </c>
      <c r="I568" s="10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9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  <c r="V568" t="s">
        <v>14</v>
      </c>
      <c r="W568">
        <v>26</v>
      </c>
    </row>
    <row r="569" spans="1:23" ht="31.5" x14ac:dyDescent="0.25">
      <c r="A569">
        <v>567</v>
      </c>
      <c r="B569" t="s">
        <v>1178</v>
      </c>
      <c r="C569" s="6" t="s">
        <v>1179</v>
      </c>
      <c r="D569">
        <v>6800</v>
      </c>
      <c r="E569">
        <v>14865</v>
      </c>
      <c r="F569" s="7">
        <f t="shared" si="48"/>
        <v>218.60294117647058</v>
      </c>
      <c r="G569" t="s">
        <v>20</v>
      </c>
      <c r="H569">
        <v>244</v>
      </c>
      <c r="I569" s="10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9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  <c r="V569" t="s">
        <v>20</v>
      </c>
      <c r="W569">
        <v>85</v>
      </c>
    </row>
    <row r="570" spans="1:23" x14ac:dyDescent="0.25">
      <c r="A570">
        <v>568</v>
      </c>
      <c r="B570" t="s">
        <v>1180</v>
      </c>
      <c r="C570" s="6" t="s">
        <v>1181</v>
      </c>
      <c r="D570">
        <v>72400</v>
      </c>
      <c r="E570">
        <v>134688</v>
      </c>
      <c r="F570" s="7">
        <f t="shared" si="48"/>
        <v>186.03314917127071</v>
      </c>
      <c r="G570" t="s">
        <v>20</v>
      </c>
      <c r="H570">
        <v>5180</v>
      </c>
      <c r="I570" s="10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9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  <c r="V570" t="s">
        <v>14</v>
      </c>
      <c r="W570">
        <v>1790</v>
      </c>
    </row>
    <row r="571" spans="1:23" x14ac:dyDescent="0.25">
      <c r="A571">
        <v>569</v>
      </c>
      <c r="B571" t="s">
        <v>1182</v>
      </c>
      <c r="C571" s="6" t="s">
        <v>1183</v>
      </c>
      <c r="D571">
        <v>20100</v>
      </c>
      <c r="E571">
        <v>47705</v>
      </c>
      <c r="F571" s="7">
        <f t="shared" si="48"/>
        <v>237.33830845771143</v>
      </c>
      <c r="G571" t="s">
        <v>20</v>
      </c>
      <c r="H571">
        <v>589</v>
      </c>
      <c r="I571" s="10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9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  <c r="V571" t="s">
        <v>20</v>
      </c>
      <c r="W571">
        <v>3596</v>
      </c>
    </row>
    <row r="572" spans="1:23" x14ac:dyDescent="0.25">
      <c r="A572">
        <v>570</v>
      </c>
      <c r="B572" t="s">
        <v>1184</v>
      </c>
      <c r="C572" s="6" t="s">
        <v>1185</v>
      </c>
      <c r="D572">
        <v>31200</v>
      </c>
      <c r="E572">
        <v>95364</v>
      </c>
      <c r="F572" s="7">
        <f t="shared" si="48"/>
        <v>305.65384615384613</v>
      </c>
      <c r="G572" t="s">
        <v>20</v>
      </c>
      <c r="H572">
        <v>2725</v>
      </c>
      <c r="I572" s="10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9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  <c r="V572" t="s">
        <v>14</v>
      </c>
      <c r="W572">
        <v>37</v>
      </c>
    </row>
    <row r="573" spans="1:23" x14ac:dyDescent="0.25">
      <c r="A573">
        <v>571</v>
      </c>
      <c r="B573" t="s">
        <v>1186</v>
      </c>
      <c r="C573" s="6" t="s">
        <v>1187</v>
      </c>
      <c r="D573">
        <v>3500</v>
      </c>
      <c r="E573">
        <v>3295</v>
      </c>
      <c r="F573" s="7">
        <f t="shared" si="48"/>
        <v>94.142857142857139</v>
      </c>
      <c r="G573" t="s">
        <v>14</v>
      </c>
      <c r="H573">
        <v>35</v>
      </c>
      <c r="I573" s="10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9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  <c r="V573" t="s">
        <v>20</v>
      </c>
      <c r="W573">
        <v>244</v>
      </c>
    </row>
    <row r="574" spans="1:23" x14ac:dyDescent="0.25">
      <c r="A574">
        <v>572</v>
      </c>
      <c r="B574" t="s">
        <v>1188</v>
      </c>
      <c r="C574" s="6" t="s">
        <v>1189</v>
      </c>
      <c r="D574">
        <v>9000</v>
      </c>
      <c r="E574">
        <v>4896</v>
      </c>
      <c r="F574" s="7">
        <f t="shared" si="48"/>
        <v>54.400000000000006</v>
      </c>
      <c r="G574" t="s">
        <v>74</v>
      </c>
      <c r="H574">
        <v>94</v>
      </c>
      <c r="I574" s="10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9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  <c r="V574" t="s">
        <v>20</v>
      </c>
      <c r="W574">
        <v>5180</v>
      </c>
    </row>
    <row r="575" spans="1:23" x14ac:dyDescent="0.25">
      <c r="A575">
        <v>573</v>
      </c>
      <c r="B575" t="s">
        <v>1190</v>
      </c>
      <c r="C575" s="6" t="s">
        <v>1191</v>
      </c>
      <c r="D575">
        <v>6700</v>
      </c>
      <c r="E575">
        <v>7496</v>
      </c>
      <c r="F575" s="7">
        <f t="shared" si="48"/>
        <v>111.88059701492537</v>
      </c>
      <c r="G575" t="s">
        <v>20</v>
      </c>
      <c r="H575">
        <v>300</v>
      </c>
      <c r="I575" s="10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9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  <c r="V575" t="s">
        <v>20</v>
      </c>
      <c r="W575">
        <v>589</v>
      </c>
    </row>
    <row r="576" spans="1:23" x14ac:dyDescent="0.25">
      <c r="A576">
        <v>574</v>
      </c>
      <c r="B576" t="s">
        <v>1192</v>
      </c>
      <c r="C576" s="6" t="s">
        <v>1193</v>
      </c>
      <c r="D576">
        <v>2700</v>
      </c>
      <c r="E576">
        <v>9967</v>
      </c>
      <c r="F576" s="7">
        <f t="shared" si="48"/>
        <v>369.14814814814815</v>
      </c>
      <c r="G576" t="s">
        <v>20</v>
      </c>
      <c r="H576">
        <v>144</v>
      </c>
      <c r="I576" s="10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9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  <c r="V576" t="s">
        <v>20</v>
      </c>
      <c r="W576">
        <v>2725</v>
      </c>
    </row>
    <row r="577" spans="1:23" x14ac:dyDescent="0.25">
      <c r="A577">
        <v>575</v>
      </c>
      <c r="B577" t="s">
        <v>1194</v>
      </c>
      <c r="C577" s="6" t="s">
        <v>1195</v>
      </c>
      <c r="D577">
        <v>83300</v>
      </c>
      <c r="E577">
        <v>52421</v>
      </c>
      <c r="F577" s="7">
        <f t="shared" si="48"/>
        <v>62.930372148859547</v>
      </c>
      <c r="G577" t="s">
        <v>14</v>
      </c>
      <c r="H577">
        <v>558</v>
      </c>
      <c r="I577" s="10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9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  <c r="V577" t="s">
        <v>14</v>
      </c>
      <c r="W577">
        <v>35</v>
      </c>
    </row>
    <row r="578" spans="1:23" ht="31.5" x14ac:dyDescent="0.25">
      <c r="A578">
        <v>576</v>
      </c>
      <c r="B578" t="s">
        <v>1196</v>
      </c>
      <c r="C578" s="6" t="s">
        <v>1197</v>
      </c>
      <c r="D578">
        <v>9700</v>
      </c>
      <c r="E578">
        <v>6298</v>
      </c>
      <c r="F578" s="7">
        <f t="shared" si="48"/>
        <v>64.927835051546396</v>
      </c>
      <c r="G578" t="s">
        <v>14</v>
      </c>
      <c r="H578">
        <v>64</v>
      </c>
      <c r="I578" s="10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9"/>
        <v>43040.208333333328</v>
      </c>
      <c r="O578" s="9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  <c r="V578" t="s">
        <v>74</v>
      </c>
      <c r="W578">
        <v>94</v>
      </c>
    </row>
    <row r="579" spans="1:23" x14ac:dyDescent="0.25">
      <c r="A579">
        <v>577</v>
      </c>
      <c r="B579" t="s">
        <v>1198</v>
      </c>
      <c r="C579" s="6" t="s">
        <v>1199</v>
      </c>
      <c r="D579">
        <v>8200</v>
      </c>
      <c r="E579">
        <v>1546</v>
      </c>
      <c r="F579" s="7">
        <f t="shared" ref="F579:F642" si="54">(E579/D579)*100</f>
        <v>18.853658536585368</v>
      </c>
      <c r="G579" t="s">
        <v>74</v>
      </c>
      <c r="H579">
        <v>37</v>
      </c>
      <c r="I579" s="10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5">(((L579/60)/60)/24)+DATE(1970,1,1)</f>
        <v>40613.25</v>
      </c>
      <c r="O579" s="9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FIND("/",R579,1)-1)</f>
        <v>music</v>
      </c>
      <c r="T579" t="str">
        <f t="shared" ref="T579:T642" si="58">RIGHT(R579, LEN(R579)-FIND("/",R579,1))</f>
        <v>jazz</v>
      </c>
      <c r="V579" t="s">
        <v>20</v>
      </c>
      <c r="W579">
        <v>300</v>
      </c>
    </row>
    <row r="580" spans="1:23" x14ac:dyDescent="0.25">
      <c r="A580">
        <v>578</v>
      </c>
      <c r="B580" t="s">
        <v>1200</v>
      </c>
      <c r="C580" s="6" t="s">
        <v>1201</v>
      </c>
      <c r="D580">
        <v>96500</v>
      </c>
      <c r="E580">
        <v>16168</v>
      </c>
      <c r="F580" s="7">
        <f t="shared" si="54"/>
        <v>16.754404145077721</v>
      </c>
      <c r="G580" t="s">
        <v>14</v>
      </c>
      <c r="H580">
        <v>245</v>
      </c>
      <c r="I580" s="10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9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  <c r="V580" t="s">
        <v>20</v>
      </c>
      <c r="W580">
        <v>144</v>
      </c>
    </row>
    <row r="581" spans="1:23" x14ac:dyDescent="0.25">
      <c r="A581">
        <v>579</v>
      </c>
      <c r="B581" t="s">
        <v>1202</v>
      </c>
      <c r="C581" s="6" t="s">
        <v>1203</v>
      </c>
      <c r="D581">
        <v>6200</v>
      </c>
      <c r="E581">
        <v>6269</v>
      </c>
      <c r="F581" s="7">
        <f t="shared" si="54"/>
        <v>101.11290322580646</v>
      </c>
      <c r="G581" t="s">
        <v>20</v>
      </c>
      <c r="H581">
        <v>87</v>
      </c>
      <c r="I581" s="10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9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  <c r="V581" t="s">
        <v>14</v>
      </c>
      <c r="W581">
        <v>558</v>
      </c>
    </row>
    <row r="582" spans="1:23" x14ac:dyDescent="0.25">
      <c r="A582">
        <v>580</v>
      </c>
      <c r="B582" t="s">
        <v>556</v>
      </c>
      <c r="C582" s="6" t="s">
        <v>1204</v>
      </c>
      <c r="D582">
        <v>43800</v>
      </c>
      <c r="E582">
        <v>149578</v>
      </c>
      <c r="F582" s="7">
        <f t="shared" si="54"/>
        <v>341.5022831050228</v>
      </c>
      <c r="G582" t="s">
        <v>20</v>
      </c>
      <c r="H582">
        <v>3116</v>
      </c>
      <c r="I582" s="10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9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  <c r="V582" t="s">
        <v>14</v>
      </c>
      <c r="W582">
        <v>64</v>
      </c>
    </row>
    <row r="583" spans="1:23" x14ac:dyDescent="0.25">
      <c r="A583">
        <v>581</v>
      </c>
      <c r="B583" t="s">
        <v>1205</v>
      </c>
      <c r="C583" s="6" t="s">
        <v>1206</v>
      </c>
      <c r="D583">
        <v>6000</v>
      </c>
      <c r="E583">
        <v>3841</v>
      </c>
      <c r="F583" s="7">
        <f t="shared" si="54"/>
        <v>64.016666666666666</v>
      </c>
      <c r="G583" t="s">
        <v>14</v>
      </c>
      <c r="H583">
        <v>71</v>
      </c>
      <c r="I583" s="10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9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  <c r="V583" t="s">
        <v>74</v>
      </c>
      <c r="W583">
        <v>37</v>
      </c>
    </row>
    <row r="584" spans="1:23" x14ac:dyDescent="0.25">
      <c r="A584">
        <v>582</v>
      </c>
      <c r="B584" t="s">
        <v>1207</v>
      </c>
      <c r="C584" s="6" t="s">
        <v>1208</v>
      </c>
      <c r="D584">
        <v>8700</v>
      </c>
      <c r="E584">
        <v>4531</v>
      </c>
      <c r="F584" s="7">
        <f t="shared" si="54"/>
        <v>52.080459770114942</v>
      </c>
      <c r="G584" t="s">
        <v>14</v>
      </c>
      <c r="H584">
        <v>42</v>
      </c>
      <c r="I584" s="10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9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  <c r="V584" t="s">
        <v>14</v>
      </c>
      <c r="W584">
        <v>245</v>
      </c>
    </row>
    <row r="585" spans="1:23" ht="31.5" x14ac:dyDescent="0.25">
      <c r="A585">
        <v>583</v>
      </c>
      <c r="B585" t="s">
        <v>1209</v>
      </c>
      <c r="C585" s="6" t="s">
        <v>1210</v>
      </c>
      <c r="D585">
        <v>18900</v>
      </c>
      <c r="E585">
        <v>60934</v>
      </c>
      <c r="F585" s="7">
        <f t="shared" si="54"/>
        <v>322.40211640211641</v>
      </c>
      <c r="G585" t="s">
        <v>20</v>
      </c>
      <c r="H585">
        <v>909</v>
      </c>
      <c r="I585" s="10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9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  <c r="V585" t="s">
        <v>20</v>
      </c>
      <c r="W585">
        <v>87</v>
      </c>
    </row>
    <row r="586" spans="1:23" x14ac:dyDescent="0.25">
      <c r="A586">
        <v>584</v>
      </c>
      <c r="B586" t="s">
        <v>45</v>
      </c>
      <c r="C586" s="6" t="s">
        <v>1211</v>
      </c>
      <c r="D586">
        <v>86400</v>
      </c>
      <c r="E586">
        <v>103255</v>
      </c>
      <c r="F586" s="7">
        <f t="shared" si="54"/>
        <v>119.50810185185186</v>
      </c>
      <c r="G586" t="s">
        <v>20</v>
      </c>
      <c r="H586">
        <v>1613</v>
      </c>
      <c r="I586" s="10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9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  <c r="V586" t="s">
        <v>20</v>
      </c>
      <c r="W586">
        <v>3116</v>
      </c>
    </row>
    <row r="587" spans="1:23" x14ac:dyDescent="0.25">
      <c r="A587">
        <v>585</v>
      </c>
      <c r="B587" t="s">
        <v>1212</v>
      </c>
      <c r="C587" s="6" t="s">
        <v>1213</v>
      </c>
      <c r="D587">
        <v>8900</v>
      </c>
      <c r="E587">
        <v>13065</v>
      </c>
      <c r="F587" s="7">
        <f t="shared" si="54"/>
        <v>146.79775280898878</v>
      </c>
      <c r="G587" t="s">
        <v>20</v>
      </c>
      <c r="H587">
        <v>136</v>
      </c>
      <c r="I587" s="10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9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  <c r="V587" t="s">
        <v>14</v>
      </c>
      <c r="W587">
        <v>71</v>
      </c>
    </row>
    <row r="588" spans="1:23" x14ac:dyDescent="0.25">
      <c r="A588">
        <v>586</v>
      </c>
      <c r="B588" t="s">
        <v>1214</v>
      </c>
      <c r="C588" s="6" t="s">
        <v>1215</v>
      </c>
      <c r="D588">
        <v>700</v>
      </c>
      <c r="E588">
        <v>6654</v>
      </c>
      <c r="F588" s="7">
        <f t="shared" si="54"/>
        <v>950.57142857142856</v>
      </c>
      <c r="G588" t="s">
        <v>20</v>
      </c>
      <c r="H588">
        <v>130</v>
      </c>
      <c r="I588" s="10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9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  <c r="V588" t="s">
        <v>14</v>
      </c>
      <c r="W588">
        <v>42</v>
      </c>
    </row>
    <row r="589" spans="1:23" x14ac:dyDescent="0.25">
      <c r="A589">
        <v>587</v>
      </c>
      <c r="B589" t="s">
        <v>1216</v>
      </c>
      <c r="C589" s="6" t="s">
        <v>1217</v>
      </c>
      <c r="D589">
        <v>9400</v>
      </c>
      <c r="E589">
        <v>6852</v>
      </c>
      <c r="F589" s="7">
        <f t="shared" si="54"/>
        <v>72.893617021276597</v>
      </c>
      <c r="G589" t="s">
        <v>14</v>
      </c>
      <c r="H589">
        <v>156</v>
      </c>
      <c r="I589" s="10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9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  <c r="V589" t="s">
        <v>20</v>
      </c>
      <c r="W589">
        <v>909</v>
      </c>
    </row>
    <row r="590" spans="1:23" x14ac:dyDescent="0.25">
      <c r="A590">
        <v>588</v>
      </c>
      <c r="B590" t="s">
        <v>1218</v>
      </c>
      <c r="C590" s="6" t="s">
        <v>1219</v>
      </c>
      <c r="D590">
        <v>157600</v>
      </c>
      <c r="E590">
        <v>124517</v>
      </c>
      <c r="F590" s="7">
        <f t="shared" si="54"/>
        <v>79.008248730964468</v>
      </c>
      <c r="G590" t="s">
        <v>14</v>
      </c>
      <c r="H590">
        <v>1368</v>
      </c>
      <c r="I590" s="10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9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  <c r="V590" t="s">
        <v>20</v>
      </c>
      <c r="W590">
        <v>1613</v>
      </c>
    </row>
    <row r="591" spans="1:23" x14ac:dyDescent="0.25">
      <c r="A591">
        <v>589</v>
      </c>
      <c r="B591" t="s">
        <v>1220</v>
      </c>
      <c r="C591" s="6" t="s">
        <v>1221</v>
      </c>
      <c r="D591">
        <v>7900</v>
      </c>
      <c r="E591">
        <v>5113</v>
      </c>
      <c r="F591" s="7">
        <f t="shared" si="54"/>
        <v>64.721518987341781</v>
      </c>
      <c r="G591" t="s">
        <v>14</v>
      </c>
      <c r="H591">
        <v>102</v>
      </c>
      <c r="I591" s="10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9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  <c r="V591" t="s">
        <v>20</v>
      </c>
      <c r="W591">
        <v>136</v>
      </c>
    </row>
    <row r="592" spans="1:23" ht="31.5" x14ac:dyDescent="0.25">
      <c r="A592">
        <v>590</v>
      </c>
      <c r="B592" t="s">
        <v>1222</v>
      </c>
      <c r="C592" s="6" t="s">
        <v>1223</v>
      </c>
      <c r="D592">
        <v>7100</v>
      </c>
      <c r="E592">
        <v>5824</v>
      </c>
      <c r="F592" s="7">
        <f t="shared" si="54"/>
        <v>82.028169014084511</v>
      </c>
      <c r="G592" t="s">
        <v>14</v>
      </c>
      <c r="H592">
        <v>86</v>
      </c>
      <c r="I592" s="10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9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  <c r="V592" t="s">
        <v>20</v>
      </c>
      <c r="W592">
        <v>130</v>
      </c>
    </row>
    <row r="593" spans="1:23" x14ac:dyDescent="0.25">
      <c r="A593">
        <v>591</v>
      </c>
      <c r="B593" t="s">
        <v>1224</v>
      </c>
      <c r="C593" s="6" t="s">
        <v>1225</v>
      </c>
      <c r="D593">
        <v>600</v>
      </c>
      <c r="E593">
        <v>6226</v>
      </c>
      <c r="F593" s="7">
        <f t="shared" si="54"/>
        <v>1037.6666666666667</v>
      </c>
      <c r="G593" t="s">
        <v>20</v>
      </c>
      <c r="H593">
        <v>102</v>
      </c>
      <c r="I593" s="10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9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  <c r="V593" t="s">
        <v>14</v>
      </c>
      <c r="W593">
        <v>156</v>
      </c>
    </row>
    <row r="594" spans="1:23" ht="31.5" x14ac:dyDescent="0.25">
      <c r="A594">
        <v>592</v>
      </c>
      <c r="B594" t="s">
        <v>1226</v>
      </c>
      <c r="C594" s="6" t="s">
        <v>1227</v>
      </c>
      <c r="D594">
        <v>156800</v>
      </c>
      <c r="E594">
        <v>20243</v>
      </c>
      <c r="F594" s="7">
        <f t="shared" si="54"/>
        <v>12.910076530612244</v>
      </c>
      <c r="G594" t="s">
        <v>14</v>
      </c>
      <c r="H594">
        <v>253</v>
      </c>
      <c r="I594" s="10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9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  <c r="V594" t="s">
        <v>14</v>
      </c>
      <c r="W594">
        <v>1368</v>
      </c>
    </row>
    <row r="595" spans="1:23" x14ac:dyDescent="0.25">
      <c r="A595">
        <v>593</v>
      </c>
      <c r="B595" t="s">
        <v>1228</v>
      </c>
      <c r="C595" s="6" t="s">
        <v>1229</v>
      </c>
      <c r="D595">
        <v>121600</v>
      </c>
      <c r="E595">
        <v>188288</v>
      </c>
      <c r="F595" s="7">
        <f t="shared" si="54"/>
        <v>154.84210526315789</v>
      </c>
      <c r="G595" t="s">
        <v>20</v>
      </c>
      <c r="H595">
        <v>4006</v>
      </c>
      <c r="I595" s="10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9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  <c r="V595" t="s">
        <v>14</v>
      </c>
      <c r="W595">
        <v>102</v>
      </c>
    </row>
    <row r="596" spans="1:23" ht="31.5" x14ac:dyDescent="0.25">
      <c r="A596">
        <v>594</v>
      </c>
      <c r="B596" t="s">
        <v>1230</v>
      </c>
      <c r="C596" s="6" t="s">
        <v>1231</v>
      </c>
      <c r="D596">
        <v>157300</v>
      </c>
      <c r="E596">
        <v>11167</v>
      </c>
      <c r="F596" s="7">
        <f t="shared" si="54"/>
        <v>7.0991735537190088</v>
      </c>
      <c r="G596" t="s">
        <v>14</v>
      </c>
      <c r="H596">
        <v>157</v>
      </c>
      <c r="I596" s="10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9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  <c r="V596" t="s">
        <v>14</v>
      </c>
      <c r="W596">
        <v>86</v>
      </c>
    </row>
    <row r="597" spans="1:23" ht="31.5" x14ac:dyDescent="0.25">
      <c r="A597">
        <v>595</v>
      </c>
      <c r="B597" t="s">
        <v>1232</v>
      </c>
      <c r="C597" s="6" t="s">
        <v>1233</v>
      </c>
      <c r="D597">
        <v>70300</v>
      </c>
      <c r="E597">
        <v>146595</v>
      </c>
      <c r="F597" s="7">
        <f t="shared" si="54"/>
        <v>208.52773826458036</v>
      </c>
      <c r="G597" t="s">
        <v>20</v>
      </c>
      <c r="H597">
        <v>1629</v>
      </c>
      <c r="I597" s="10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9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  <c r="V597" t="s">
        <v>20</v>
      </c>
      <c r="W597">
        <v>102</v>
      </c>
    </row>
    <row r="598" spans="1:23" x14ac:dyDescent="0.25">
      <c r="A598">
        <v>596</v>
      </c>
      <c r="B598" t="s">
        <v>1234</v>
      </c>
      <c r="C598" s="6" t="s">
        <v>1235</v>
      </c>
      <c r="D598">
        <v>7900</v>
      </c>
      <c r="E598">
        <v>7875</v>
      </c>
      <c r="F598" s="7">
        <f t="shared" si="54"/>
        <v>99.683544303797461</v>
      </c>
      <c r="G598" t="s">
        <v>14</v>
      </c>
      <c r="H598">
        <v>183</v>
      </c>
      <c r="I598" s="10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9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  <c r="V598" t="s">
        <v>14</v>
      </c>
      <c r="W598">
        <v>253</v>
      </c>
    </row>
    <row r="599" spans="1:23" x14ac:dyDescent="0.25">
      <c r="A599">
        <v>597</v>
      </c>
      <c r="B599" t="s">
        <v>1236</v>
      </c>
      <c r="C599" s="6" t="s">
        <v>1237</v>
      </c>
      <c r="D599">
        <v>73800</v>
      </c>
      <c r="E599">
        <v>148779</v>
      </c>
      <c r="F599" s="7">
        <f t="shared" si="54"/>
        <v>201.59756097560978</v>
      </c>
      <c r="G599" t="s">
        <v>20</v>
      </c>
      <c r="H599">
        <v>2188</v>
      </c>
      <c r="I599" s="10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9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  <c r="V599" t="s">
        <v>20</v>
      </c>
      <c r="W599">
        <v>4006</v>
      </c>
    </row>
    <row r="600" spans="1:23" x14ac:dyDescent="0.25">
      <c r="A600">
        <v>598</v>
      </c>
      <c r="B600" t="s">
        <v>1238</v>
      </c>
      <c r="C600" s="6" t="s">
        <v>1239</v>
      </c>
      <c r="D600">
        <v>108500</v>
      </c>
      <c r="E600">
        <v>175868</v>
      </c>
      <c r="F600" s="7">
        <f t="shared" si="54"/>
        <v>162.09032258064516</v>
      </c>
      <c r="G600" t="s">
        <v>20</v>
      </c>
      <c r="H600">
        <v>2409</v>
      </c>
      <c r="I600" s="10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9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  <c r="V600" t="s">
        <v>14</v>
      </c>
      <c r="W600">
        <v>157</v>
      </c>
    </row>
    <row r="601" spans="1:23" ht="31.5" x14ac:dyDescent="0.25">
      <c r="A601">
        <v>599</v>
      </c>
      <c r="B601" t="s">
        <v>1240</v>
      </c>
      <c r="C601" s="6" t="s">
        <v>1241</v>
      </c>
      <c r="D601">
        <v>140300</v>
      </c>
      <c r="E601">
        <v>5112</v>
      </c>
      <c r="F601" s="7">
        <f t="shared" si="54"/>
        <v>3.6436208125445471</v>
      </c>
      <c r="G601" t="s">
        <v>14</v>
      </c>
      <c r="H601">
        <v>82</v>
      </c>
      <c r="I601" s="10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9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  <c r="V601" t="s">
        <v>20</v>
      </c>
      <c r="W601">
        <v>1629</v>
      </c>
    </row>
    <row r="602" spans="1:23" x14ac:dyDescent="0.25">
      <c r="A602">
        <v>600</v>
      </c>
      <c r="B602" t="s">
        <v>1242</v>
      </c>
      <c r="C602" s="6" t="s">
        <v>1243</v>
      </c>
      <c r="D602">
        <v>100</v>
      </c>
      <c r="E602">
        <v>5</v>
      </c>
      <c r="F602" s="7">
        <f t="shared" si="54"/>
        <v>5</v>
      </c>
      <c r="G602" t="s">
        <v>14</v>
      </c>
      <c r="H602">
        <v>1</v>
      </c>
      <c r="I602" s="10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9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  <c r="V602" t="s">
        <v>14</v>
      </c>
      <c r="W602">
        <v>183</v>
      </c>
    </row>
    <row r="603" spans="1:23" x14ac:dyDescent="0.25">
      <c r="A603">
        <v>601</v>
      </c>
      <c r="B603" t="s">
        <v>1244</v>
      </c>
      <c r="C603" s="6" t="s">
        <v>1245</v>
      </c>
      <c r="D603">
        <v>6300</v>
      </c>
      <c r="E603">
        <v>13018</v>
      </c>
      <c r="F603" s="7">
        <f t="shared" si="54"/>
        <v>206.63492063492063</v>
      </c>
      <c r="G603" t="s">
        <v>20</v>
      </c>
      <c r="H603">
        <v>194</v>
      </c>
      <c r="I603" s="10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9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  <c r="V603" t="s">
        <v>20</v>
      </c>
      <c r="W603">
        <v>2188</v>
      </c>
    </row>
    <row r="604" spans="1:23" x14ac:dyDescent="0.25">
      <c r="A604">
        <v>602</v>
      </c>
      <c r="B604" t="s">
        <v>1246</v>
      </c>
      <c r="C604" s="6" t="s">
        <v>1247</v>
      </c>
      <c r="D604">
        <v>71100</v>
      </c>
      <c r="E604">
        <v>91176</v>
      </c>
      <c r="F604" s="7">
        <f t="shared" si="54"/>
        <v>128.23628691983123</v>
      </c>
      <c r="G604" t="s">
        <v>20</v>
      </c>
      <c r="H604">
        <v>1140</v>
      </c>
      <c r="I604" s="10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9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  <c r="V604" t="s">
        <v>20</v>
      </c>
      <c r="W604">
        <v>2409</v>
      </c>
    </row>
    <row r="605" spans="1:23" x14ac:dyDescent="0.25">
      <c r="A605">
        <v>603</v>
      </c>
      <c r="B605" t="s">
        <v>1248</v>
      </c>
      <c r="C605" s="6" t="s">
        <v>1249</v>
      </c>
      <c r="D605">
        <v>5300</v>
      </c>
      <c r="E605">
        <v>6342</v>
      </c>
      <c r="F605" s="7">
        <f t="shared" si="54"/>
        <v>119.66037735849055</v>
      </c>
      <c r="G605" t="s">
        <v>20</v>
      </c>
      <c r="H605">
        <v>102</v>
      </c>
      <c r="I605" s="10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9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  <c r="V605" t="s">
        <v>14</v>
      </c>
      <c r="W605">
        <v>82</v>
      </c>
    </row>
    <row r="606" spans="1:23" x14ac:dyDescent="0.25">
      <c r="A606">
        <v>604</v>
      </c>
      <c r="B606" t="s">
        <v>1250</v>
      </c>
      <c r="C606" s="6" t="s">
        <v>1251</v>
      </c>
      <c r="D606">
        <v>88700</v>
      </c>
      <c r="E606">
        <v>151438</v>
      </c>
      <c r="F606" s="7">
        <f t="shared" si="54"/>
        <v>170.73055242390078</v>
      </c>
      <c r="G606" t="s">
        <v>20</v>
      </c>
      <c r="H606">
        <v>2857</v>
      </c>
      <c r="I606" s="10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9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  <c r="V606" t="s">
        <v>14</v>
      </c>
      <c r="W606">
        <v>1</v>
      </c>
    </row>
    <row r="607" spans="1:23" x14ac:dyDescent="0.25">
      <c r="A607">
        <v>605</v>
      </c>
      <c r="B607" t="s">
        <v>1252</v>
      </c>
      <c r="C607" s="6" t="s">
        <v>1253</v>
      </c>
      <c r="D607">
        <v>3300</v>
      </c>
      <c r="E607">
        <v>6178</v>
      </c>
      <c r="F607" s="7">
        <f t="shared" si="54"/>
        <v>187.21212121212122</v>
      </c>
      <c r="G607" t="s">
        <v>20</v>
      </c>
      <c r="H607">
        <v>107</v>
      </c>
      <c r="I607" s="10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9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  <c r="V607" t="s">
        <v>20</v>
      </c>
      <c r="W607">
        <v>194</v>
      </c>
    </row>
    <row r="608" spans="1:23" x14ac:dyDescent="0.25">
      <c r="A608">
        <v>606</v>
      </c>
      <c r="B608" t="s">
        <v>1254</v>
      </c>
      <c r="C608" s="6" t="s">
        <v>1255</v>
      </c>
      <c r="D608">
        <v>3400</v>
      </c>
      <c r="E608">
        <v>6405</v>
      </c>
      <c r="F608" s="7">
        <f t="shared" si="54"/>
        <v>188.38235294117646</v>
      </c>
      <c r="G608" t="s">
        <v>20</v>
      </c>
      <c r="H608">
        <v>160</v>
      </c>
      <c r="I608" s="10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9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  <c r="V608" t="s">
        <v>20</v>
      </c>
      <c r="W608">
        <v>1140</v>
      </c>
    </row>
    <row r="609" spans="1:23" x14ac:dyDescent="0.25">
      <c r="A609">
        <v>607</v>
      </c>
      <c r="B609" t="s">
        <v>1256</v>
      </c>
      <c r="C609" s="6" t="s">
        <v>1257</v>
      </c>
      <c r="D609">
        <v>137600</v>
      </c>
      <c r="E609">
        <v>180667</v>
      </c>
      <c r="F609" s="7">
        <f t="shared" si="54"/>
        <v>131.29869186046511</v>
      </c>
      <c r="G609" t="s">
        <v>20</v>
      </c>
      <c r="H609">
        <v>2230</v>
      </c>
      <c r="I609" s="10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9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  <c r="V609" t="s">
        <v>20</v>
      </c>
      <c r="W609">
        <v>102</v>
      </c>
    </row>
    <row r="610" spans="1:23" x14ac:dyDescent="0.25">
      <c r="A610">
        <v>608</v>
      </c>
      <c r="B610" t="s">
        <v>1258</v>
      </c>
      <c r="C610" s="6" t="s">
        <v>1259</v>
      </c>
      <c r="D610">
        <v>3900</v>
      </c>
      <c r="E610">
        <v>11075</v>
      </c>
      <c r="F610" s="7">
        <f t="shared" si="54"/>
        <v>283.97435897435901</v>
      </c>
      <c r="G610" t="s">
        <v>20</v>
      </c>
      <c r="H610">
        <v>316</v>
      </c>
      <c r="I610" s="10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9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  <c r="V610" t="s">
        <v>20</v>
      </c>
      <c r="W610">
        <v>2857</v>
      </c>
    </row>
    <row r="611" spans="1:23" x14ac:dyDescent="0.25">
      <c r="A611">
        <v>609</v>
      </c>
      <c r="B611" t="s">
        <v>1260</v>
      </c>
      <c r="C611" s="6" t="s">
        <v>1261</v>
      </c>
      <c r="D611">
        <v>10000</v>
      </c>
      <c r="E611">
        <v>12042</v>
      </c>
      <c r="F611" s="7">
        <f t="shared" si="54"/>
        <v>120.41999999999999</v>
      </c>
      <c r="G611" t="s">
        <v>20</v>
      </c>
      <c r="H611">
        <v>117</v>
      </c>
      <c r="I611" s="10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9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  <c r="V611" t="s">
        <v>20</v>
      </c>
      <c r="W611">
        <v>107</v>
      </c>
    </row>
    <row r="612" spans="1:23" ht="31.5" x14ac:dyDescent="0.25">
      <c r="A612">
        <v>610</v>
      </c>
      <c r="B612" t="s">
        <v>1262</v>
      </c>
      <c r="C612" s="6" t="s">
        <v>1263</v>
      </c>
      <c r="D612">
        <v>42800</v>
      </c>
      <c r="E612">
        <v>179356</v>
      </c>
      <c r="F612" s="7">
        <f t="shared" si="54"/>
        <v>419.0560747663551</v>
      </c>
      <c r="G612" t="s">
        <v>20</v>
      </c>
      <c r="H612">
        <v>6406</v>
      </c>
      <c r="I612" s="10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9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  <c r="V612" t="s">
        <v>20</v>
      </c>
      <c r="W612">
        <v>160</v>
      </c>
    </row>
    <row r="613" spans="1:23" x14ac:dyDescent="0.25">
      <c r="A613">
        <v>611</v>
      </c>
      <c r="B613" t="s">
        <v>1264</v>
      </c>
      <c r="C613" s="6" t="s">
        <v>1265</v>
      </c>
      <c r="D613">
        <v>8200</v>
      </c>
      <c r="E613">
        <v>1136</v>
      </c>
      <c r="F613" s="7">
        <f t="shared" si="54"/>
        <v>13.853658536585368</v>
      </c>
      <c r="G613" t="s">
        <v>74</v>
      </c>
      <c r="H613">
        <v>15</v>
      </c>
      <c r="I613" s="10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9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  <c r="V613" t="s">
        <v>20</v>
      </c>
      <c r="W613">
        <v>2230</v>
      </c>
    </row>
    <row r="614" spans="1:23" x14ac:dyDescent="0.25">
      <c r="A614">
        <v>612</v>
      </c>
      <c r="B614" t="s">
        <v>1266</v>
      </c>
      <c r="C614" s="6" t="s">
        <v>1267</v>
      </c>
      <c r="D614">
        <v>6200</v>
      </c>
      <c r="E614">
        <v>8645</v>
      </c>
      <c r="F614" s="7">
        <f t="shared" si="54"/>
        <v>139.43548387096774</v>
      </c>
      <c r="G614" t="s">
        <v>20</v>
      </c>
      <c r="H614">
        <v>192</v>
      </c>
      <c r="I614" s="10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9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  <c r="V614" t="s">
        <v>20</v>
      </c>
      <c r="W614">
        <v>316</v>
      </c>
    </row>
    <row r="615" spans="1:23" x14ac:dyDescent="0.25">
      <c r="A615">
        <v>613</v>
      </c>
      <c r="B615" t="s">
        <v>1268</v>
      </c>
      <c r="C615" s="6" t="s">
        <v>1269</v>
      </c>
      <c r="D615">
        <v>1100</v>
      </c>
      <c r="E615">
        <v>1914</v>
      </c>
      <c r="F615" s="7">
        <f t="shared" si="54"/>
        <v>174</v>
      </c>
      <c r="G615" t="s">
        <v>20</v>
      </c>
      <c r="H615">
        <v>26</v>
      </c>
      <c r="I615" s="10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9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  <c r="V615" t="s">
        <v>20</v>
      </c>
      <c r="W615">
        <v>117</v>
      </c>
    </row>
    <row r="616" spans="1:23" ht="31.5" x14ac:dyDescent="0.25">
      <c r="A616">
        <v>614</v>
      </c>
      <c r="B616" t="s">
        <v>1270</v>
      </c>
      <c r="C616" s="6" t="s">
        <v>1271</v>
      </c>
      <c r="D616">
        <v>26500</v>
      </c>
      <c r="E616">
        <v>41205</v>
      </c>
      <c r="F616" s="7">
        <f t="shared" si="54"/>
        <v>155.49056603773585</v>
      </c>
      <c r="G616" t="s">
        <v>20</v>
      </c>
      <c r="H616">
        <v>723</v>
      </c>
      <c r="I616" s="10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9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  <c r="V616" t="s">
        <v>20</v>
      </c>
      <c r="W616">
        <v>6406</v>
      </c>
    </row>
    <row r="617" spans="1:23" x14ac:dyDescent="0.25">
      <c r="A617">
        <v>615</v>
      </c>
      <c r="B617" t="s">
        <v>1272</v>
      </c>
      <c r="C617" s="6" t="s">
        <v>1273</v>
      </c>
      <c r="D617">
        <v>8500</v>
      </c>
      <c r="E617">
        <v>14488</v>
      </c>
      <c r="F617" s="7">
        <f t="shared" si="54"/>
        <v>170.44705882352943</v>
      </c>
      <c r="G617" t="s">
        <v>20</v>
      </c>
      <c r="H617">
        <v>170</v>
      </c>
      <c r="I617" s="10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9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  <c r="V617" t="s">
        <v>74</v>
      </c>
      <c r="W617">
        <v>15</v>
      </c>
    </row>
    <row r="618" spans="1:23" x14ac:dyDescent="0.25">
      <c r="A618">
        <v>616</v>
      </c>
      <c r="B618" t="s">
        <v>1274</v>
      </c>
      <c r="C618" s="6" t="s">
        <v>1275</v>
      </c>
      <c r="D618">
        <v>6400</v>
      </c>
      <c r="E618">
        <v>12129</v>
      </c>
      <c r="F618" s="7">
        <f t="shared" si="54"/>
        <v>189.515625</v>
      </c>
      <c r="G618" t="s">
        <v>20</v>
      </c>
      <c r="H618">
        <v>238</v>
      </c>
      <c r="I618" s="10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9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  <c r="V618" t="s">
        <v>20</v>
      </c>
      <c r="W618">
        <v>192</v>
      </c>
    </row>
    <row r="619" spans="1:23" x14ac:dyDescent="0.25">
      <c r="A619">
        <v>617</v>
      </c>
      <c r="B619" t="s">
        <v>1276</v>
      </c>
      <c r="C619" s="6" t="s">
        <v>1277</v>
      </c>
      <c r="D619">
        <v>1400</v>
      </c>
      <c r="E619">
        <v>3496</v>
      </c>
      <c r="F619" s="7">
        <f t="shared" si="54"/>
        <v>249.71428571428572</v>
      </c>
      <c r="G619" t="s">
        <v>20</v>
      </c>
      <c r="H619">
        <v>55</v>
      </c>
      <c r="I619" s="10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9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  <c r="V619" t="s">
        <v>20</v>
      </c>
      <c r="W619">
        <v>26</v>
      </c>
    </row>
    <row r="620" spans="1:23" x14ac:dyDescent="0.25">
      <c r="A620">
        <v>618</v>
      </c>
      <c r="B620" t="s">
        <v>1278</v>
      </c>
      <c r="C620" s="6" t="s">
        <v>1279</v>
      </c>
      <c r="D620">
        <v>198600</v>
      </c>
      <c r="E620">
        <v>97037</v>
      </c>
      <c r="F620" s="7">
        <f t="shared" si="54"/>
        <v>48.860523665659613</v>
      </c>
      <c r="G620" t="s">
        <v>14</v>
      </c>
      <c r="H620">
        <v>1198</v>
      </c>
      <c r="I620" s="10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9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  <c r="V620" t="s">
        <v>20</v>
      </c>
      <c r="W620">
        <v>723</v>
      </c>
    </row>
    <row r="621" spans="1:23" x14ac:dyDescent="0.25">
      <c r="A621">
        <v>619</v>
      </c>
      <c r="B621" t="s">
        <v>1280</v>
      </c>
      <c r="C621" s="6" t="s">
        <v>1281</v>
      </c>
      <c r="D621">
        <v>195900</v>
      </c>
      <c r="E621">
        <v>55757</v>
      </c>
      <c r="F621" s="7">
        <f t="shared" si="54"/>
        <v>28.461970393057683</v>
      </c>
      <c r="G621" t="s">
        <v>14</v>
      </c>
      <c r="H621">
        <v>648</v>
      </c>
      <c r="I621" s="10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9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  <c r="V621" t="s">
        <v>20</v>
      </c>
      <c r="W621">
        <v>170</v>
      </c>
    </row>
    <row r="622" spans="1:23" x14ac:dyDescent="0.25">
      <c r="A622">
        <v>620</v>
      </c>
      <c r="B622" t="s">
        <v>1282</v>
      </c>
      <c r="C622" s="6" t="s">
        <v>1283</v>
      </c>
      <c r="D622">
        <v>4300</v>
      </c>
      <c r="E622">
        <v>11525</v>
      </c>
      <c r="F622" s="7">
        <f t="shared" si="54"/>
        <v>268.02325581395348</v>
      </c>
      <c r="G622" t="s">
        <v>20</v>
      </c>
      <c r="H622">
        <v>128</v>
      </c>
      <c r="I622" s="10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9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  <c r="V622" t="s">
        <v>20</v>
      </c>
      <c r="W622">
        <v>238</v>
      </c>
    </row>
    <row r="623" spans="1:23" x14ac:dyDescent="0.25">
      <c r="A623">
        <v>621</v>
      </c>
      <c r="B623" t="s">
        <v>1284</v>
      </c>
      <c r="C623" s="6" t="s">
        <v>1285</v>
      </c>
      <c r="D623">
        <v>25600</v>
      </c>
      <c r="E623">
        <v>158669</v>
      </c>
      <c r="F623" s="7">
        <f t="shared" si="54"/>
        <v>619.80078125</v>
      </c>
      <c r="G623" t="s">
        <v>20</v>
      </c>
      <c r="H623">
        <v>2144</v>
      </c>
      <c r="I623" s="10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9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  <c r="V623" t="s">
        <v>20</v>
      </c>
      <c r="W623">
        <v>55</v>
      </c>
    </row>
    <row r="624" spans="1:23" x14ac:dyDescent="0.25">
      <c r="A624">
        <v>622</v>
      </c>
      <c r="B624" t="s">
        <v>1286</v>
      </c>
      <c r="C624" s="6" t="s">
        <v>1287</v>
      </c>
      <c r="D624">
        <v>189000</v>
      </c>
      <c r="E624">
        <v>5916</v>
      </c>
      <c r="F624" s="7">
        <f t="shared" si="54"/>
        <v>3.1301587301587301</v>
      </c>
      <c r="G624" t="s">
        <v>14</v>
      </c>
      <c r="H624">
        <v>64</v>
      </c>
      <c r="I624" s="10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9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  <c r="V624" t="s">
        <v>14</v>
      </c>
      <c r="W624">
        <v>1198</v>
      </c>
    </row>
    <row r="625" spans="1:23" x14ac:dyDescent="0.25">
      <c r="A625">
        <v>623</v>
      </c>
      <c r="B625" t="s">
        <v>1288</v>
      </c>
      <c r="C625" s="6" t="s">
        <v>1289</v>
      </c>
      <c r="D625">
        <v>94300</v>
      </c>
      <c r="E625">
        <v>150806</v>
      </c>
      <c r="F625" s="7">
        <f t="shared" si="54"/>
        <v>159.92152704135739</v>
      </c>
      <c r="G625" t="s">
        <v>20</v>
      </c>
      <c r="H625">
        <v>2693</v>
      </c>
      <c r="I625" s="10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9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  <c r="V625" t="s">
        <v>14</v>
      </c>
      <c r="W625">
        <v>648</v>
      </c>
    </row>
    <row r="626" spans="1:23" x14ac:dyDescent="0.25">
      <c r="A626">
        <v>624</v>
      </c>
      <c r="B626" t="s">
        <v>1290</v>
      </c>
      <c r="C626" s="6" t="s">
        <v>1291</v>
      </c>
      <c r="D626">
        <v>5100</v>
      </c>
      <c r="E626">
        <v>14249</v>
      </c>
      <c r="F626" s="7">
        <f t="shared" si="54"/>
        <v>279.39215686274508</v>
      </c>
      <c r="G626" t="s">
        <v>20</v>
      </c>
      <c r="H626">
        <v>432</v>
      </c>
      <c r="I626" s="10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9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  <c r="V626" t="s">
        <v>20</v>
      </c>
      <c r="W626">
        <v>128</v>
      </c>
    </row>
    <row r="627" spans="1:23" ht="31.5" x14ac:dyDescent="0.25">
      <c r="A627">
        <v>625</v>
      </c>
      <c r="B627" t="s">
        <v>1292</v>
      </c>
      <c r="C627" s="6" t="s">
        <v>1293</v>
      </c>
      <c r="D627">
        <v>7500</v>
      </c>
      <c r="E627">
        <v>5803</v>
      </c>
      <c r="F627" s="7">
        <f t="shared" si="54"/>
        <v>77.373333333333335</v>
      </c>
      <c r="G627" t="s">
        <v>14</v>
      </c>
      <c r="H627">
        <v>62</v>
      </c>
      <c r="I627" s="10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9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  <c r="V627" t="s">
        <v>20</v>
      </c>
      <c r="W627">
        <v>2144</v>
      </c>
    </row>
    <row r="628" spans="1:23" ht="31.5" x14ac:dyDescent="0.25">
      <c r="A628">
        <v>626</v>
      </c>
      <c r="B628" t="s">
        <v>1294</v>
      </c>
      <c r="C628" s="6" t="s">
        <v>1295</v>
      </c>
      <c r="D628">
        <v>6400</v>
      </c>
      <c r="E628">
        <v>13205</v>
      </c>
      <c r="F628" s="7">
        <f t="shared" si="54"/>
        <v>206.32812500000003</v>
      </c>
      <c r="G628" t="s">
        <v>20</v>
      </c>
      <c r="H628">
        <v>189</v>
      </c>
      <c r="I628" s="10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9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  <c r="V628" t="s">
        <v>14</v>
      </c>
      <c r="W628">
        <v>64</v>
      </c>
    </row>
    <row r="629" spans="1:23" x14ac:dyDescent="0.25">
      <c r="A629">
        <v>627</v>
      </c>
      <c r="B629" t="s">
        <v>1296</v>
      </c>
      <c r="C629" s="6" t="s">
        <v>1297</v>
      </c>
      <c r="D629">
        <v>1600</v>
      </c>
      <c r="E629">
        <v>11108</v>
      </c>
      <c r="F629" s="7">
        <f t="shared" si="54"/>
        <v>694.25</v>
      </c>
      <c r="G629" t="s">
        <v>20</v>
      </c>
      <c r="H629">
        <v>154</v>
      </c>
      <c r="I629" s="10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9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  <c r="V629" t="s">
        <v>20</v>
      </c>
      <c r="W629">
        <v>2693</v>
      </c>
    </row>
    <row r="630" spans="1:23" x14ac:dyDescent="0.25">
      <c r="A630">
        <v>628</v>
      </c>
      <c r="B630" t="s">
        <v>1298</v>
      </c>
      <c r="C630" s="6" t="s">
        <v>1299</v>
      </c>
      <c r="D630">
        <v>1900</v>
      </c>
      <c r="E630">
        <v>2884</v>
      </c>
      <c r="F630" s="7">
        <f t="shared" si="54"/>
        <v>151.78947368421052</v>
      </c>
      <c r="G630" t="s">
        <v>20</v>
      </c>
      <c r="H630">
        <v>96</v>
      </c>
      <c r="I630" s="10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9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  <c r="V630" t="s">
        <v>20</v>
      </c>
      <c r="W630">
        <v>432</v>
      </c>
    </row>
    <row r="631" spans="1:23" x14ac:dyDescent="0.25">
      <c r="A631">
        <v>629</v>
      </c>
      <c r="B631" t="s">
        <v>1300</v>
      </c>
      <c r="C631" s="6" t="s">
        <v>1301</v>
      </c>
      <c r="D631">
        <v>85900</v>
      </c>
      <c r="E631">
        <v>55476</v>
      </c>
      <c r="F631" s="7">
        <f t="shared" si="54"/>
        <v>64.58207217694995</v>
      </c>
      <c r="G631" t="s">
        <v>14</v>
      </c>
      <c r="H631">
        <v>750</v>
      </c>
      <c r="I631" s="10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9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  <c r="V631" t="s">
        <v>14</v>
      </c>
      <c r="W631">
        <v>62</v>
      </c>
    </row>
    <row r="632" spans="1:23" x14ac:dyDescent="0.25">
      <c r="A632">
        <v>630</v>
      </c>
      <c r="B632" t="s">
        <v>1302</v>
      </c>
      <c r="C632" s="6" t="s">
        <v>1303</v>
      </c>
      <c r="D632">
        <v>9500</v>
      </c>
      <c r="E632">
        <v>5973</v>
      </c>
      <c r="F632" s="7">
        <f t="shared" si="54"/>
        <v>62.873684210526314</v>
      </c>
      <c r="G632" t="s">
        <v>74</v>
      </c>
      <c r="H632">
        <v>87</v>
      </c>
      <c r="I632" s="10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9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  <c r="V632" t="s">
        <v>20</v>
      </c>
      <c r="W632">
        <v>189</v>
      </c>
    </row>
    <row r="633" spans="1:23" x14ac:dyDescent="0.25">
      <c r="A633">
        <v>631</v>
      </c>
      <c r="B633" t="s">
        <v>1304</v>
      </c>
      <c r="C633" s="6" t="s">
        <v>1305</v>
      </c>
      <c r="D633">
        <v>59200</v>
      </c>
      <c r="E633">
        <v>183756</v>
      </c>
      <c r="F633" s="7">
        <f t="shared" si="54"/>
        <v>310.39864864864865</v>
      </c>
      <c r="G633" t="s">
        <v>20</v>
      </c>
      <c r="H633">
        <v>3063</v>
      </c>
      <c r="I633" s="10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9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  <c r="V633" t="s">
        <v>20</v>
      </c>
      <c r="W633">
        <v>154</v>
      </c>
    </row>
    <row r="634" spans="1:23" x14ac:dyDescent="0.25">
      <c r="A634">
        <v>632</v>
      </c>
      <c r="B634" t="s">
        <v>1306</v>
      </c>
      <c r="C634" s="6" t="s">
        <v>1307</v>
      </c>
      <c r="D634">
        <v>72100</v>
      </c>
      <c r="E634">
        <v>30902</v>
      </c>
      <c r="F634" s="7">
        <f t="shared" si="54"/>
        <v>42.859916782246884</v>
      </c>
      <c r="G634" t="s">
        <v>47</v>
      </c>
      <c r="H634">
        <v>278</v>
      </c>
      <c r="I634" s="10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9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  <c r="V634" t="s">
        <v>20</v>
      </c>
      <c r="W634">
        <v>96</v>
      </c>
    </row>
    <row r="635" spans="1:23" x14ac:dyDescent="0.25">
      <c r="A635">
        <v>633</v>
      </c>
      <c r="B635" t="s">
        <v>1308</v>
      </c>
      <c r="C635" s="6" t="s">
        <v>1309</v>
      </c>
      <c r="D635">
        <v>6700</v>
      </c>
      <c r="E635">
        <v>5569</v>
      </c>
      <c r="F635" s="7">
        <f t="shared" si="54"/>
        <v>83.119402985074629</v>
      </c>
      <c r="G635" t="s">
        <v>14</v>
      </c>
      <c r="H635">
        <v>105</v>
      </c>
      <c r="I635" s="10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9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  <c r="V635" t="s">
        <v>14</v>
      </c>
      <c r="W635">
        <v>750</v>
      </c>
    </row>
    <row r="636" spans="1:23" x14ac:dyDescent="0.25">
      <c r="A636">
        <v>634</v>
      </c>
      <c r="B636" t="s">
        <v>1310</v>
      </c>
      <c r="C636" s="6" t="s">
        <v>1311</v>
      </c>
      <c r="D636">
        <v>118200</v>
      </c>
      <c r="E636">
        <v>92824</v>
      </c>
      <c r="F636" s="7">
        <f t="shared" si="54"/>
        <v>78.531302876480552</v>
      </c>
      <c r="G636" t="s">
        <v>74</v>
      </c>
      <c r="H636">
        <v>1658</v>
      </c>
      <c r="I636" s="10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9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  <c r="V636" t="s">
        <v>74</v>
      </c>
      <c r="W636">
        <v>87</v>
      </c>
    </row>
    <row r="637" spans="1:23" x14ac:dyDescent="0.25">
      <c r="A637">
        <v>635</v>
      </c>
      <c r="B637" t="s">
        <v>1312</v>
      </c>
      <c r="C637" s="6" t="s">
        <v>1313</v>
      </c>
      <c r="D637">
        <v>139000</v>
      </c>
      <c r="E637">
        <v>158590</v>
      </c>
      <c r="F637" s="7">
        <f t="shared" si="54"/>
        <v>114.09352517985612</v>
      </c>
      <c r="G637" t="s">
        <v>20</v>
      </c>
      <c r="H637">
        <v>2266</v>
      </c>
      <c r="I637" s="10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9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  <c r="V637" t="s">
        <v>20</v>
      </c>
      <c r="W637">
        <v>3063</v>
      </c>
    </row>
    <row r="638" spans="1:23" x14ac:dyDescent="0.25">
      <c r="A638">
        <v>636</v>
      </c>
      <c r="B638" t="s">
        <v>1314</v>
      </c>
      <c r="C638" s="6" t="s">
        <v>1315</v>
      </c>
      <c r="D638">
        <v>197700</v>
      </c>
      <c r="E638">
        <v>127591</v>
      </c>
      <c r="F638" s="7">
        <f t="shared" si="54"/>
        <v>64.537683358624179</v>
      </c>
      <c r="G638" t="s">
        <v>14</v>
      </c>
      <c r="H638">
        <v>2604</v>
      </c>
      <c r="I638" s="10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9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  <c r="V638" t="s">
        <v>47</v>
      </c>
      <c r="W638">
        <v>278</v>
      </c>
    </row>
    <row r="639" spans="1:23" x14ac:dyDescent="0.25">
      <c r="A639">
        <v>637</v>
      </c>
      <c r="B639" t="s">
        <v>1316</v>
      </c>
      <c r="C639" s="6" t="s">
        <v>1317</v>
      </c>
      <c r="D639">
        <v>8500</v>
      </c>
      <c r="E639">
        <v>6750</v>
      </c>
      <c r="F639" s="7">
        <f t="shared" si="54"/>
        <v>79.411764705882348</v>
      </c>
      <c r="G639" t="s">
        <v>14</v>
      </c>
      <c r="H639">
        <v>65</v>
      </c>
      <c r="I639" s="10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9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  <c r="V639" t="s">
        <v>14</v>
      </c>
      <c r="W639">
        <v>105</v>
      </c>
    </row>
    <row r="640" spans="1:23" x14ac:dyDescent="0.25">
      <c r="A640">
        <v>638</v>
      </c>
      <c r="B640" t="s">
        <v>1318</v>
      </c>
      <c r="C640" s="6" t="s">
        <v>1319</v>
      </c>
      <c r="D640">
        <v>81600</v>
      </c>
      <c r="E640">
        <v>9318</v>
      </c>
      <c r="F640" s="7">
        <f t="shared" si="54"/>
        <v>11.419117647058824</v>
      </c>
      <c r="G640" t="s">
        <v>14</v>
      </c>
      <c r="H640">
        <v>94</v>
      </c>
      <c r="I640" s="10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9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  <c r="V640" t="s">
        <v>74</v>
      </c>
      <c r="W640">
        <v>1658</v>
      </c>
    </row>
    <row r="641" spans="1:23" x14ac:dyDescent="0.25">
      <c r="A641">
        <v>639</v>
      </c>
      <c r="B641" t="s">
        <v>1320</v>
      </c>
      <c r="C641" s="6" t="s">
        <v>1321</v>
      </c>
      <c r="D641">
        <v>8600</v>
      </c>
      <c r="E641">
        <v>4832</v>
      </c>
      <c r="F641" s="7">
        <f t="shared" si="54"/>
        <v>56.186046511627907</v>
      </c>
      <c r="G641" t="s">
        <v>47</v>
      </c>
      <c r="H641">
        <v>45</v>
      </c>
      <c r="I641" s="10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9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  <c r="V641" t="s">
        <v>20</v>
      </c>
      <c r="W641">
        <v>2266</v>
      </c>
    </row>
    <row r="642" spans="1:23" x14ac:dyDescent="0.25">
      <c r="A642">
        <v>640</v>
      </c>
      <c r="B642" t="s">
        <v>1322</v>
      </c>
      <c r="C642" s="6" t="s">
        <v>1323</v>
      </c>
      <c r="D642">
        <v>119800</v>
      </c>
      <c r="E642">
        <v>19769</v>
      </c>
      <c r="F642" s="7">
        <f t="shared" si="54"/>
        <v>16.501669449081803</v>
      </c>
      <c r="G642" t="s">
        <v>14</v>
      </c>
      <c r="H642">
        <v>257</v>
      </c>
      <c r="I642" s="10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5"/>
        <v>42387.25</v>
      </c>
      <c r="O642" s="9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  <c r="V642" t="s">
        <v>14</v>
      </c>
      <c r="W642">
        <v>2604</v>
      </c>
    </row>
    <row r="643" spans="1:23" ht="31.5" x14ac:dyDescent="0.25">
      <c r="A643">
        <v>641</v>
      </c>
      <c r="B643" t="s">
        <v>1324</v>
      </c>
      <c r="C643" s="6" t="s">
        <v>1325</v>
      </c>
      <c r="D643">
        <v>9400</v>
      </c>
      <c r="E643">
        <v>11277</v>
      </c>
      <c r="F643" s="7">
        <f t="shared" ref="F643:F706" si="60">(E643/D643)*100</f>
        <v>119.96808510638297</v>
      </c>
      <c r="G643" t="s">
        <v>20</v>
      </c>
      <c r="H643">
        <v>194</v>
      </c>
      <c r="I643" s="10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1">(((L643/60)/60)/24)+DATE(1970,1,1)</f>
        <v>42786.25</v>
      </c>
      <c r="O643" s="9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FIND("/",R643,1)-1)</f>
        <v>theater</v>
      </c>
      <c r="T643" t="str">
        <f t="shared" ref="T643:T706" si="64">RIGHT(R643, LEN(R643)-FIND("/",R643,1))</f>
        <v>plays</v>
      </c>
      <c r="V643" t="s">
        <v>14</v>
      </c>
      <c r="W643">
        <v>65</v>
      </c>
    </row>
    <row r="644" spans="1:23" x14ac:dyDescent="0.25">
      <c r="A644">
        <v>642</v>
      </c>
      <c r="B644" t="s">
        <v>1326</v>
      </c>
      <c r="C644" s="6" t="s">
        <v>1327</v>
      </c>
      <c r="D644">
        <v>9200</v>
      </c>
      <c r="E644">
        <v>13382</v>
      </c>
      <c r="F644" s="7">
        <f t="shared" si="60"/>
        <v>145.45652173913044</v>
      </c>
      <c r="G644" t="s">
        <v>20</v>
      </c>
      <c r="H644">
        <v>129</v>
      </c>
      <c r="I644" s="10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9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  <c r="V644" t="s">
        <v>14</v>
      </c>
      <c r="W644">
        <v>94</v>
      </c>
    </row>
    <row r="645" spans="1:23" x14ac:dyDescent="0.25">
      <c r="A645">
        <v>643</v>
      </c>
      <c r="B645" t="s">
        <v>1328</v>
      </c>
      <c r="C645" s="6" t="s">
        <v>1329</v>
      </c>
      <c r="D645">
        <v>14900</v>
      </c>
      <c r="E645">
        <v>32986</v>
      </c>
      <c r="F645" s="7">
        <f t="shared" si="60"/>
        <v>221.38255033557047</v>
      </c>
      <c r="G645" t="s">
        <v>20</v>
      </c>
      <c r="H645">
        <v>375</v>
      </c>
      <c r="I645" s="10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9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  <c r="V645" t="s">
        <v>47</v>
      </c>
      <c r="W645">
        <v>45</v>
      </c>
    </row>
    <row r="646" spans="1:23" x14ac:dyDescent="0.25">
      <c r="A646">
        <v>644</v>
      </c>
      <c r="B646" t="s">
        <v>1330</v>
      </c>
      <c r="C646" s="6" t="s">
        <v>1331</v>
      </c>
      <c r="D646">
        <v>169400</v>
      </c>
      <c r="E646">
        <v>81984</v>
      </c>
      <c r="F646" s="7">
        <f t="shared" si="60"/>
        <v>48.396694214876035</v>
      </c>
      <c r="G646" t="s">
        <v>14</v>
      </c>
      <c r="H646">
        <v>2928</v>
      </c>
      <c r="I646" s="10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9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  <c r="V646" t="s">
        <v>14</v>
      </c>
      <c r="W646">
        <v>257</v>
      </c>
    </row>
    <row r="647" spans="1:23" x14ac:dyDescent="0.25">
      <c r="A647">
        <v>645</v>
      </c>
      <c r="B647" t="s">
        <v>1332</v>
      </c>
      <c r="C647" s="6" t="s">
        <v>1333</v>
      </c>
      <c r="D647">
        <v>192100</v>
      </c>
      <c r="E647">
        <v>178483</v>
      </c>
      <c r="F647" s="7">
        <f t="shared" si="60"/>
        <v>92.911504424778755</v>
      </c>
      <c r="G647" t="s">
        <v>14</v>
      </c>
      <c r="H647">
        <v>4697</v>
      </c>
      <c r="I647" s="10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9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  <c r="V647" t="s">
        <v>20</v>
      </c>
      <c r="W647">
        <v>194</v>
      </c>
    </row>
    <row r="648" spans="1:23" x14ac:dyDescent="0.25">
      <c r="A648">
        <v>646</v>
      </c>
      <c r="B648" t="s">
        <v>1334</v>
      </c>
      <c r="C648" s="6" t="s">
        <v>1335</v>
      </c>
      <c r="D648">
        <v>98700</v>
      </c>
      <c r="E648">
        <v>87448</v>
      </c>
      <c r="F648" s="7">
        <f t="shared" si="60"/>
        <v>88.599797365754824</v>
      </c>
      <c r="G648" t="s">
        <v>14</v>
      </c>
      <c r="H648">
        <v>2915</v>
      </c>
      <c r="I648" s="10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9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  <c r="V648" t="s">
        <v>20</v>
      </c>
      <c r="W648">
        <v>129</v>
      </c>
    </row>
    <row r="649" spans="1:23" x14ac:dyDescent="0.25">
      <c r="A649">
        <v>647</v>
      </c>
      <c r="B649" t="s">
        <v>1336</v>
      </c>
      <c r="C649" s="6" t="s">
        <v>1337</v>
      </c>
      <c r="D649">
        <v>4500</v>
      </c>
      <c r="E649">
        <v>1863</v>
      </c>
      <c r="F649" s="7">
        <f t="shared" si="60"/>
        <v>41.4</v>
      </c>
      <c r="G649" t="s">
        <v>14</v>
      </c>
      <c r="H649">
        <v>18</v>
      </c>
      <c r="I649" s="10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9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  <c r="V649" t="s">
        <v>20</v>
      </c>
      <c r="W649">
        <v>375</v>
      </c>
    </row>
    <row r="650" spans="1:23" x14ac:dyDescent="0.25">
      <c r="A650">
        <v>648</v>
      </c>
      <c r="B650" t="s">
        <v>1338</v>
      </c>
      <c r="C650" s="6" t="s">
        <v>1339</v>
      </c>
      <c r="D650">
        <v>98600</v>
      </c>
      <c r="E650">
        <v>62174</v>
      </c>
      <c r="F650" s="7">
        <f t="shared" si="60"/>
        <v>63.056795131845846</v>
      </c>
      <c r="G650" t="s">
        <v>74</v>
      </c>
      <c r="H650">
        <v>723</v>
      </c>
      <c r="I650" s="10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9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  <c r="V650" t="s">
        <v>14</v>
      </c>
      <c r="W650">
        <v>2928</v>
      </c>
    </row>
    <row r="651" spans="1:23" x14ac:dyDescent="0.25">
      <c r="A651">
        <v>649</v>
      </c>
      <c r="B651" t="s">
        <v>1340</v>
      </c>
      <c r="C651" s="6" t="s">
        <v>1341</v>
      </c>
      <c r="D651">
        <v>121700</v>
      </c>
      <c r="E651">
        <v>59003</v>
      </c>
      <c r="F651" s="7">
        <f t="shared" si="60"/>
        <v>48.482333607230892</v>
      </c>
      <c r="G651" t="s">
        <v>14</v>
      </c>
      <c r="H651">
        <v>602</v>
      </c>
      <c r="I651" s="10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9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  <c r="V651" t="s">
        <v>14</v>
      </c>
      <c r="W651">
        <v>4697</v>
      </c>
    </row>
    <row r="652" spans="1:23" x14ac:dyDescent="0.25">
      <c r="A652">
        <v>650</v>
      </c>
      <c r="B652" t="s">
        <v>1342</v>
      </c>
      <c r="C652" s="6" t="s">
        <v>1343</v>
      </c>
      <c r="D652">
        <v>100</v>
      </c>
      <c r="E652">
        <v>2</v>
      </c>
      <c r="F652" s="7">
        <f t="shared" si="60"/>
        <v>2</v>
      </c>
      <c r="G652" t="s">
        <v>14</v>
      </c>
      <c r="H652">
        <v>1</v>
      </c>
      <c r="I652" s="10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9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  <c r="V652" t="s">
        <v>14</v>
      </c>
      <c r="W652">
        <v>2915</v>
      </c>
    </row>
    <row r="653" spans="1:23" x14ac:dyDescent="0.25">
      <c r="A653">
        <v>651</v>
      </c>
      <c r="B653" t="s">
        <v>1344</v>
      </c>
      <c r="C653" s="6" t="s">
        <v>1345</v>
      </c>
      <c r="D653">
        <v>196700</v>
      </c>
      <c r="E653">
        <v>174039</v>
      </c>
      <c r="F653" s="7">
        <f t="shared" si="60"/>
        <v>88.47941026944585</v>
      </c>
      <c r="G653" t="s">
        <v>14</v>
      </c>
      <c r="H653">
        <v>3868</v>
      </c>
      <c r="I653" s="10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9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  <c r="V653" t="s">
        <v>14</v>
      </c>
      <c r="W653">
        <v>18</v>
      </c>
    </row>
    <row r="654" spans="1:23" x14ac:dyDescent="0.25">
      <c r="A654">
        <v>652</v>
      </c>
      <c r="B654" t="s">
        <v>1346</v>
      </c>
      <c r="C654" s="6" t="s">
        <v>1347</v>
      </c>
      <c r="D654">
        <v>10000</v>
      </c>
      <c r="E654">
        <v>12684</v>
      </c>
      <c r="F654" s="7">
        <f t="shared" si="60"/>
        <v>126.84</v>
      </c>
      <c r="G654" t="s">
        <v>20</v>
      </c>
      <c r="H654">
        <v>409</v>
      </c>
      <c r="I654" s="10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9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  <c r="V654" t="s">
        <v>74</v>
      </c>
      <c r="W654">
        <v>723</v>
      </c>
    </row>
    <row r="655" spans="1:23" x14ac:dyDescent="0.25">
      <c r="A655">
        <v>653</v>
      </c>
      <c r="B655" t="s">
        <v>1348</v>
      </c>
      <c r="C655" s="6" t="s">
        <v>1349</v>
      </c>
      <c r="D655">
        <v>600</v>
      </c>
      <c r="E655">
        <v>14033</v>
      </c>
      <c r="F655" s="7">
        <f t="shared" si="60"/>
        <v>2338.833333333333</v>
      </c>
      <c r="G655" t="s">
        <v>20</v>
      </c>
      <c r="H655">
        <v>234</v>
      </c>
      <c r="I655" s="10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9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  <c r="V655" t="s">
        <v>14</v>
      </c>
      <c r="W655">
        <v>602</v>
      </c>
    </row>
    <row r="656" spans="1:23" x14ac:dyDescent="0.25">
      <c r="A656">
        <v>654</v>
      </c>
      <c r="B656" t="s">
        <v>1350</v>
      </c>
      <c r="C656" s="6" t="s">
        <v>1351</v>
      </c>
      <c r="D656">
        <v>35000</v>
      </c>
      <c r="E656">
        <v>177936</v>
      </c>
      <c r="F656" s="7">
        <f t="shared" si="60"/>
        <v>508.38857142857148</v>
      </c>
      <c r="G656" t="s">
        <v>20</v>
      </c>
      <c r="H656">
        <v>3016</v>
      </c>
      <c r="I656" s="10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9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  <c r="V656" t="s">
        <v>14</v>
      </c>
      <c r="W656">
        <v>1</v>
      </c>
    </row>
    <row r="657" spans="1:23" x14ac:dyDescent="0.25">
      <c r="A657">
        <v>655</v>
      </c>
      <c r="B657" t="s">
        <v>1352</v>
      </c>
      <c r="C657" s="6" t="s">
        <v>1353</v>
      </c>
      <c r="D657">
        <v>6900</v>
      </c>
      <c r="E657">
        <v>13212</v>
      </c>
      <c r="F657" s="7">
        <f t="shared" si="60"/>
        <v>191.47826086956522</v>
      </c>
      <c r="G657" t="s">
        <v>20</v>
      </c>
      <c r="H657">
        <v>264</v>
      </c>
      <c r="I657" s="10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9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  <c r="V657" t="s">
        <v>14</v>
      </c>
      <c r="W657">
        <v>3868</v>
      </c>
    </row>
    <row r="658" spans="1:23" ht="31.5" x14ac:dyDescent="0.25">
      <c r="A658">
        <v>656</v>
      </c>
      <c r="B658" t="s">
        <v>1354</v>
      </c>
      <c r="C658" s="6" t="s">
        <v>1355</v>
      </c>
      <c r="D658">
        <v>118400</v>
      </c>
      <c r="E658">
        <v>49879</v>
      </c>
      <c r="F658" s="7">
        <f t="shared" si="60"/>
        <v>42.127533783783782</v>
      </c>
      <c r="G658" t="s">
        <v>14</v>
      </c>
      <c r="H658">
        <v>504</v>
      </c>
      <c r="I658" s="10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9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  <c r="V658" t="s">
        <v>20</v>
      </c>
      <c r="W658">
        <v>409</v>
      </c>
    </row>
    <row r="659" spans="1:23" x14ac:dyDescent="0.25">
      <c r="A659">
        <v>657</v>
      </c>
      <c r="B659" t="s">
        <v>1356</v>
      </c>
      <c r="C659" s="6" t="s">
        <v>1357</v>
      </c>
      <c r="D659">
        <v>10000</v>
      </c>
      <c r="E659">
        <v>824</v>
      </c>
      <c r="F659" s="7">
        <f t="shared" si="60"/>
        <v>8.24</v>
      </c>
      <c r="G659" t="s">
        <v>14</v>
      </c>
      <c r="H659">
        <v>14</v>
      </c>
      <c r="I659" s="10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9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  <c r="V659" t="s">
        <v>20</v>
      </c>
      <c r="W659">
        <v>234</v>
      </c>
    </row>
    <row r="660" spans="1:23" x14ac:dyDescent="0.25">
      <c r="A660">
        <v>658</v>
      </c>
      <c r="B660" t="s">
        <v>1358</v>
      </c>
      <c r="C660" s="6" t="s">
        <v>1359</v>
      </c>
      <c r="D660">
        <v>52600</v>
      </c>
      <c r="E660">
        <v>31594</v>
      </c>
      <c r="F660" s="7">
        <f t="shared" si="60"/>
        <v>60.064638783269963</v>
      </c>
      <c r="G660" t="s">
        <v>74</v>
      </c>
      <c r="H660">
        <v>390</v>
      </c>
      <c r="I660" s="10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9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  <c r="V660" t="s">
        <v>20</v>
      </c>
      <c r="W660">
        <v>3016</v>
      </c>
    </row>
    <row r="661" spans="1:23" x14ac:dyDescent="0.25">
      <c r="A661">
        <v>659</v>
      </c>
      <c r="B661" t="s">
        <v>1360</v>
      </c>
      <c r="C661" s="6" t="s">
        <v>1361</v>
      </c>
      <c r="D661">
        <v>120700</v>
      </c>
      <c r="E661">
        <v>57010</v>
      </c>
      <c r="F661" s="7">
        <f t="shared" si="60"/>
        <v>47.232808616404313</v>
      </c>
      <c r="G661" t="s">
        <v>14</v>
      </c>
      <c r="H661">
        <v>750</v>
      </c>
      <c r="I661" s="10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9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  <c r="V661" t="s">
        <v>20</v>
      </c>
      <c r="W661">
        <v>264</v>
      </c>
    </row>
    <row r="662" spans="1:23" x14ac:dyDescent="0.25">
      <c r="A662">
        <v>660</v>
      </c>
      <c r="B662" t="s">
        <v>1362</v>
      </c>
      <c r="C662" s="6" t="s">
        <v>1363</v>
      </c>
      <c r="D662">
        <v>9100</v>
      </c>
      <c r="E662">
        <v>7438</v>
      </c>
      <c r="F662" s="7">
        <f t="shared" si="60"/>
        <v>81.736263736263737</v>
      </c>
      <c r="G662" t="s">
        <v>14</v>
      </c>
      <c r="H662">
        <v>77</v>
      </c>
      <c r="I662" s="10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9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  <c r="V662" t="s">
        <v>14</v>
      </c>
      <c r="W662">
        <v>504</v>
      </c>
    </row>
    <row r="663" spans="1:23" x14ac:dyDescent="0.25">
      <c r="A663">
        <v>661</v>
      </c>
      <c r="B663" t="s">
        <v>1364</v>
      </c>
      <c r="C663" s="6" t="s">
        <v>1365</v>
      </c>
      <c r="D663">
        <v>106800</v>
      </c>
      <c r="E663">
        <v>57872</v>
      </c>
      <c r="F663" s="7">
        <f t="shared" si="60"/>
        <v>54.187265917603</v>
      </c>
      <c r="G663" t="s">
        <v>14</v>
      </c>
      <c r="H663">
        <v>752</v>
      </c>
      <c r="I663" s="10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9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  <c r="V663" t="s">
        <v>14</v>
      </c>
      <c r="W663">
        <v>14</v>
      </c>
    </row>
    <row r="664" spans="1:23" x14ac:dyDescent="0.25">
      <c r="A664">
        <v>662</v>
      </c>
      <c r="B664" t="s">
        <v>1366</v>
      </c>
      <c r="C664" s="6" t="s">
        <v>1367</v>
      </c>
      <c r="D664">
        <v>9100</v>
      </c>
      <c r="E664">
        <v>8906</v>
      </c>
      <c r="F664" s="7">
        <f t="shared" si="60"/>
        <v>97.868131868131869</v>
      </c>
      <c r="G664" t="s">
        <v>14</v>
      </c>
      <c r="H664">
        <v>131</v>
      </c>
      <c r="I664" s="10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9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  <c r="V664" t="s">
        <v>74</v>
      </c>
      <c r="W664">
        <v>390</v>
      </c>
    </row>
    <row r="665" spans="1:23" x14ac:dyDescent="0.25">
      <c r="A665">
        <v>663</v>
      </c>
      <c r="B665" t="s">
        <v>1368</v>
      </c>
      <c r="C665" s="6" t="s">
        <v>1369</v>
      </c>
      <c r="D665">
        <v>10000</v>
      </c>
      <c r="E665">
        <v>7724</v>
      </c>
      <c r="F665" s="7">
        <f t="shared" si="60"/>
        <v>77.239999999999995</v>
      </c>
      <c r="G665" t="s">
        <v>14</v>
      </c>
      <c r="H665">
        <v>87</v>
      </c>
      <c r="I665" s="10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9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  <c r="V665" t="s">
        <v>14</v>
      </c>
      <c r="W665">
        <v>750</v>
      </c>
    </row>
    <row r="666" spans="1:23" x14ac:dyDescent="0.25">
      <c r="A666">
        <v>664</v>
      </c>
      <c r="B666" t="s">
        <v>708</v>
      </c>
      <c r="C666" s="6" t="s">
        <v>1370</v>
      </c>
      <c r="D666">
        <v>79400</v>
      </c>
      <c r="E666">
        <v>26571</v>
      </c>
      <c r="F666" s="7">
        <f t="shared" si="60"/>
        <v>33.464735516372798</v>
      </c>
      <c r="G666" t="s">
        <v>14</v>
      </c>
      <c r="H666">
        <v>1063</v>
      </c>
      <c r="I666" s="10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9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  <c r="V666" t="s">
        <v>14</v>
      </c>
      <c r="W666">
        <v>77</v>
      </c>
    </row>
    <row r="667" spans="1:23" x14ac:dyDescent="0.25">
      <c r="A667">
        <v>665</v>
      </c>
      <c r="B667" t="s">
        <v>1371</v>
      </c>
      <c r="C667" s="6" t="s">
        <v>1372</v>
      </c>
      <c r="D667">
        <v>5100</v>
      </c>
      <c r="E667">
        <v>12219</v>
      </c>
      <c r="F667" s="7">
        <f t="shared" si="60"/>
        <v>239.58823529411765</v>
      </c>
      <c r="G667" t="s">
        <v>20</v>
      </c>
      <c r="H667">
        <v>272</v>
      </c>
      <c r="I667" s="10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9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  <c r="V667" t="s">
        <v>14</v>
      </c>
      <c r="W667">
        <v>752</v>
      </c>
    </row>
    <row r="668" spans="1:23" x14ac:dyDescent="0.25">
      <c r="A668">
        <v>666</v>
      </c>
      <c r="B668" t="s">
        <v>1373</v>
      </c>
      <c r="C668" s="6" t="s">
        <v>1374</v>
      </c>
      <c r="D668">
        <v>3100</v>
      </c>
      <c r="E668">
        <v>1985</v>
      </c>
      <c r="F668" s="7">
        <f t="shared" si="60"/>
        <v>64.032258064516128</v>
      </c>
      <c r="G668" t="s">
        <v>74</v>
      </c>
      <c r="H668">
        <v>25</v>
      </c>
      <c r="I668" s="10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9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  <c r="V668" t="s">
        <v>14</v>
      </c>
      <c r="W668">
        <v>131</v>
      </c>
    </row>
    <row r="669" spans="1:23" ht="31.5" x14ac:dyDescent="0.25">
      <c r="A669">
        <v>667</v>
      </c>
      <c r="B669" t="s">
        <v>1375</v>
      </c>
      <c r="C669" s="6" t="s">
        <v>1376</v>
      </c>
      <c r="D669">
        <v>6900</v>
      </c>
      <c r="E669">
        <v>12155</v>
      </c>
      <c r="F669" s="7">
        <f t="shared" si="60"/>
        <v>176.15942028985506</v>
      </c>
      <c r="G669" t="s">
        <v>20</v>
      </c>
      <c r="H669">
        <v>419</v>
      </c>
      <c r="I669" s="10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9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  <c r="V669" t="s">
        <v>14</v>
      </c>
      <c r="W669">
        <v>87</v>
      </c>
    </row>
    <row r="670" spans="1:23" ht="31.5" x14ac:dyDescent="0.25">
      <c r="A670">
        <v>668</v>
      </c>
      <c r="B670" t="s">
        <v>1377</v>
      </c>
      <c r="C670" s="6" t="s">
        <v>1378</v>
      </c>
      <c r="D670">
        <v>27500</v>
      </c>
      <c r="E670">
        <v>5593</v>
      </c>
      <c r="F670" s="7">
        <f t="shared" si="60"/>
        <v>20.33818181818182</v>
      </c>
      <c r="G670" t="s">
        <v>14</v>
      </c>
      <c r="H670">
        <v>76</v>
      </c>
      <c r="I670" s="10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9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  <c r="V670" t="s">
        <v>14</v>
      </c>
      <c r="W670">
        <v>1063</v>
      </c>
    </row>
    <row r="671" spans="1:23" x14ac:dyDescent="0.25">
      <c r="A671">
        <v>669</v>
      </c>
      <c r="B671" t="s">
        <v>1379</v>
      </c>
      <c r="C671" s="6" t="s">
        <v>1380</v>
      </c>
      <c r="D671">
        <v>48800</v>
      </c>
      <c r="E671">
        <v>175020</v>
      </c>
      <c r="F671" s="7">
        <f t="shared" si="60"/>
        <v>358.64754098360658</v>
      </c>
      <c r="G671" t="s">
        <v>20</v>
      </c>
      <c r="H671">
        <v>1621</v>
      </c>
      <c r="I671" s="10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9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  <c r="V671" t="s">
        <v>20</v>
      </c>
      <c r="W671">
        <v>272</v>
      </c>
    </row>
    <row r="672" spans="1:23" ht="31.5" x14ac:dyDescent="0.25">
      <c r="A672">
        <v>670</v>
      </c>
      <c r="B672" t="s">
        <v>1334</v>
      </c>
      <c r="C672" s="6" t="s">
        <v>1381</v>
      </c>
      <c r="D672">
        <v>16200</v>
      </c>
      <c r="E672">
        <v>75955</v>
      </c>
      <c r="F672" s="7">
        <f t="shared" si="60"/>
        <v>468.85802469135803</v>
      </c>
      <c r="G672" t="s">
        <v>20</v>
      </c>
      <c r="H672">
        <v>1101</v>
      </c>
      <c r="I672" s="10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9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  <c r="V672" t="s">
        <v>74</v>
      </c>
      <c r="W672">
        <v>25</v>
      </c>
    </row>
    <row r="673" spans="1:23" ht="31.5" x14ac:dyDescent="0.25">
      <c r="A673">
        <v>671</v>
      </c>
      <c r="B673" t="s">
        <v>1382</v>
      </c>
      <c r="C673" s="6" t="s">
        <v>1383</v>
      </c>
      <c r="D673">
        <v>97600</v>
      </c>
      <c r="E673">
        <v>119127</v>
      </c>
      <c r="F673" s="7">
        <f t="shared" si="60"/>
        <v>122.05635245901641</v>
      </c>
      <c r="G673" t="s">
        <v>20</v>
      </c>
      <c r="H673">
        <v>1073</v>
      </c>
      <c r="I673" s="10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9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  <c r="V673" t="s">
        <v>20</v>
      </c>
      <c r="W673">
        <v>419</v>
      </c>
    </row>
    <row r="674" spans="1:23" x14ac:dyDescent="0.25">
      <c r="A674">
        <v>672</v>
      </c>
      <c r="B674" t="s">
        <v>1384</v>
      </c>
      <c r="C674" s="6" t="s">
        <v>1385</v>
      </c>
      <c r="D674">
        <v>197900</v>
      </c>
      <c r="E674">
        <v>110689</v>
      </c>
      <c r="F674" s="7">
        <f t="shared" si="60"/>
        <v>55.931783729156137</v>
      </c>
      <c r="G674" t="s">
        <v>14</v>
      </c>
      <c r="H674">
        <v>4428</v>
      </c>
      <c r="I674" s="10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9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  <c r="V674" t="s">
        <v>14</v>
      </c>
      <c r="W674">
        <v>76</v>
      </c>
    </row>
    <row r="675" spans="1:23" x14ac:dyDescent="0.25">
      <c r="A675">
        <v>673</v>
      </c>
      <c r="B675" t="s">
        <v>1386</v>
      </c>
      <c r="C675" s="6" t="s">
        <v>1387</v>
      </c>
      <c r="D675">
        <v>5600</v>
      </c>
      <c r="E675">
        <v>2445</v>
      </c>
      <c r="F675" s="7">
        <f t="shared" si="60"/>
        <v>43.660714285714285</v>
      </c>
      <c r="G675" t="s">
        <v>14</v>
      </c>
      <c r="H675">
        <v>58</v>
      </c>
      <c r="I675" s="10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9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  <c r="V675" t="s">
        <v>20</v>
      </c>
      <c r="W675">
        <v>1621</v>
      </c>
    </row>
    <row r="676" spans="1:23" x14ac:dyDescent="0.25">
      <c r="A676">
        <v>674</v>
      </c>
      <c r="B676" t="s">
        <v>1388</v>
      </c>
      <c r="C676" s="6" t="s">
        <v>1389</v>
      </c>
      <c r="D676">
        <v>170700</v>
      </c>
      <c r="E676">
        <v>57250</v>
      </c>
      <c r="F676" s="7">
        <f t="shared" si="60"/>
        <v>33.53837141183363</v>
      </c>
      <c r="G676" t="s">
        <v>74</v>
      </c>
      <c r="H676">
        <v>1218</v>
      </c>
      <c r="I676" s="10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9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  <c r="V676" t="s">
        <v>20</v>
      </c>
      <c r="W676">
        <v>1101</v>
      </c>
    </row>
    <row r="677" spans="1:23" x14ac:dyDescent="0.25">
      <c r="A677">
        <v>675</v>
      </c>
      <c r="B677" t="s">
        <v>1390</v>
      </c>
      <c r="C677" s="6" t="s">
        <v>1391</v>
      </c>
      <c r="D677">
        <v>9700</v>
      </c>
      <c r="E677">
        <v>11929</v>
      </c>
      <c r="F677" s="7">
        <f t="shared" si="60"/>
        <v>122.97938144329896</v>
      </c>
      <c r="G677" t="s">
        <v>20</v>
      </c>
      <c r="H677">
        <v>331</v>
      </c>
      <c r="I677" s="10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9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  <c r="V677" t="s">
        <v>20</v>
      </c>
      <c r="W677">
        <v>1073</v>
      </c>
    </row>
    <row r="678" spans="1:23" x14ac:dyDescent="0.25">
      <c r="A678">
        <v>676</v>
      </c>
      <c r="B678" t="s">
        <v>1392</v>
      </c>
      <c r="C678" s="6" t="s">
        <v>1393</v>
      </c>
      <c r="D678">
        <v>62300</v>
      </c>
      <c r="E678">
        <v>118214</v>
      </c>
      <c r="F678" s="7">
        <f t="shared" si="60"/>
        <v>189.74959871589084</v>
      </c>
      <c r="G678" t="s">
        <v>20</v>
      </c>
      <c r="H678">
        <v>1170</v>
      </c>
      <c r="I678" s="10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9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  <c r="V678" t="s">
        <v>14</v>
      </c>
      <c r="W678">
        <v>4428</v>
      </c>
    </row>
    <row r="679" spans="1:23" x14ac:dyDescent="0.25">
      <c r="A679">
        <v>677</v>
      </c>
      <c r="B679" t="s">
        <v>1394</v>
      </c>
      <c r="C679" s="6" t="s">
        <v>1395</v>
      </c>
      <c r="D679">
        <v>5300</v>
      </c>
      <c r="E679">
        <v>4432</v>
      </c>
      <c r="F679" s="7">
        <f t="shared" si="60"/>
        <v>83.622641509433961</v>
      </c>
      <c r="G679" t="s">
        <v>14</v>
      </c>
      <c r="H679">
        <v>111</v>
      </c>
      <c r="I679" s="10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9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  <c r="V679" t="s">
        <v>14</v>
      </c>
      <c r="W679">
        <v>58</v>
      </c>
    </row>
    <row r="680" spans="1:23" x14ac:dyDescent="0.25">
      <c r="A680">
        <v>678</v>
      </c>
      <c r="B680" t="s">
        <v>1396</v>
      </c>
      <c r="C680" s="6" t="s">
        <v>1397</v>
      </c>
      <c r="D680">
        <v>99500</v>
      </c>
      <c r="E680">
        <v>17879</v>
      </c>
      <c r="F680" s="7">
        <f t="shared" si="60"/>
        <v>17.968844221105527</v>
      </c>
      <c r="G680" t="s">
        <v>74</v>
      </c>
      <c r="H680">
        <v>215</v>
      </c>
      <c r="I680" s="10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9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  <c r="V680" t="s">
        <v>74</v>
      </c>
      <c r="W680">
        <v>1218</v>
      </c>
    </row>
    <row r="681" spans="1:23" x14ac:dyDescent="0.25">
      <c r="A681">
        <v>679</v>
      </c>
      <c r="B681" t="s">
        <v>668</v>
      </c>
      <c r="C681" s="6" t="s">
        <v>1398</v>
      </c>
      <c r="D681">
        <v>1400</v>
      </c>
      <c r="E681">
        <v>14511</v>
      </c>
      <c r="F681" s="7">
        <f t="shared" si="60"/>
        <v>1036.5</v>
      </c>
      <c r="G681" t="s">
        <v>20</v>
      </c>
      <c r="H681">
        <v>363</v>
      </c>
      <c r="I681" s="10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9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  <c r="V681" t="s">
        <v>20</v>
      </c>
      <c r="W681">
        <v>331</v>
      </c>
    </row>
    <row r="682" spans="1:23" ht="31.5" x14ac:dyDescent="0.25">
      <c r="A682">
        <v>680</v>
      </c>
      <c r="B682" t="s">
        <v>1399</v>
      </c>
      <c r="C682" s="6" t="s">
        <v>1400</v>
      </c>
      <c r="D682">
        <v>145600</v>
      </c>
      <c r="E682">
        <v>141822</v>
      </c>
      <c r="F682" s="7">
        <f t="shared" si="60"/>
        <v>97.405219780219781</v>
      </c>
      <c r="G682" t="s">
        <v>14</v>
      </c>
      <c r="H682">
        <v>2955</v>
      </c>
      <c r="I682" s="10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9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  <c r="V682" t="s">
        <v>20</v>
      </c>
      <c r="W682">
        <v>1170</v>
      </c>
    </row>
    <row r="683" spans="1:23" ht="31.5" x14ac:dyDescent="0.25">
      <c r="A683">
        <v>681</v>
      </c>
      <c r="B683" t="s">
        <v>1401</v>
      </c>
      <c r="C683" s="6" t="s">
        <v>1402</v>
      </c>
      <c r="D683">
        <v>184100</v>
      </c>
      <c r="E683">
        <v>159037</v>
      </c>
      <c r="F683" s="7">
        <f t="shared" si="60"/>
        <v>86.386203150461711</v>
      </c>
      <c r="G683" t="s">
        <v>14</v>
      </c>
      <c r="H683">
        <v>1657</v>
      </c>
      <c r="I683" s="10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9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  <c r="V683" t="s">
        <v>14</v>
      </c>
      <c r="W683">
        <v>111</v>
      </c>
    </row>
    <row r="684" spans="1:23" x14ac:dyDescent="0.25">
      <c r="A684">
        <v>682</v>
      </c>
      <c r="B684" t="s">
        <v>1403</v>
      </c>
      <c r="C684" s="6" t="s">
        <v>1404</v>
      </c>
      <c r="D684">
        <v>5400</v>
      </c>
      <c r="E684">
        <v>8109</v>
      </c>
      <c r="F684" s="7">
        <f t="shared" si="60"/>
        <v>150.16666666666666</v>
      </c>
      <c r="G684" t="s">
        <v>20</v>
      </c>
      <c r="H684">
        <v>103</v>
      </c>
      <c r="I684" s="10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9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  <c r="V684" t="s">
        <v>74</v>
      </c>
      <c r="W684">
        <v>215</v>
      </c>
    </row>
    <row r="685" spans="1:23" x14ac:dyDescent="0.25">
      <c r="A685">
        <v>683</v>
      </c>
      <c r="B685" t="s">
        <v>1405</v>
      </c>
      <c r="C685" s="6" t="s">
        <v>1406</v>
      </c>
      <c r="D685">
        <v>2300</v>
      </c>
      <c r="E685">
        <v>8244</v>
      </c>
      <c r="F685" s="7">
        <f t="shared" si="60"/>
        <v>358.43478260869563</v>
      </c>
      <c r="G685" t="s">
        <v>20</v>
      </c>
      <c r="H685">
        <v>147</v>
      </c>
      <c r="I685" s="10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9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  <c r="V685" t="s">
        <v>20</v>
      </c>
      <c r="W685">
        <v>363</v>
      </c>
    </row>
    <row r="686" spans="1:23" x14ac:dyDescent="0.25">
      <c r="A686">
        <v>684</v>
      </c>
      <c r="B686" t="s">
        <v>1407</v>
      </c>
      <c r="C686" s="6" t="s">
        <v>1408</v>
      </c>
      <c r="D686">
        <v>1400</v>
      </c>
      <c r="E686">
        <v>7600</v>
      </c>
      <c r="F686" s="7">
        <f t="shared" si="60"/>
        <v>542.85714285714289</v>
      </c>
      <c r="G686" t="s">
        <v>20</v>
      </c>
      <c r="H686">
        <v>110</v>
      </c>
      <c r="I686" s="10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9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  <c r="V686" t="s">
        <v>14</v>
      </c>
      <c r="W686">
        <v>2955</v>
      </c>
    </row>
    <row r="687" spans="1:23" x14ac:dyDescent="0.25">
      <c r="A687">
        <v>685</v>
      </c>
      <c r="B687" t="s">
        <v>1409</v>
      </c>
      <c r="C687" s="6" t="s">
        <v>1410</v>
      </c>
      <c r="D687">
        <v>140000</v>
      </c>
      <c r="E687">
        <v>94501</v>
      </c>
      <c r="F687" s="7">
        <f t="shared" si="60"/>
        <v>67.500714285714281</v>
      </c>
      <c r="G687" t="s">
        <v>14</v>
      </c>
      <c r="H687">
        <v>926</v>
      </c>
      <c r="I687" s="10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9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  <c r="V687" t="s">
        <v>14</v>
      </c>
      <c r="W687">
        <v>1657</v>
      </c>
    </row>
    <row r="688" spans="1:23" x14ac:dyDescent="0.25">
      <c r="A688">
        <v>686</v>
      </c>
      <c r="B688" t="s">
        <v>1411</v>
      </c>
      <c r="C688" s="6" t="s">
        <v>1412</v>
      </c>
      <c r="D688">
        <v>7500</v>
      </c>
      <c r="E688">
        <v>14381</v>
      </c>
      <c r="F688" s="7">
        <f t="shared" si="60"/>
        <v>191.74666666666667</v>
      </c>
      <c r="G688" t="s">
        <v>20</v>
      </c>
      <c r="H688">
        <v>134</v>
      </c>
      <c r="I688" s="10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9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  <c r="V688" t="s">
        <v>20</v>
      </c>
      <c r="W688">
        <v>103</v>
      </c>
    </row>
    <row r="689" spans="1:23" x14ac:dyDescent="0.25">
      <c r="A689">
        <v>687</v>
      </c>
      <c r="B689" t="s">
        <v>1413</v>
      </c>
      <c r="C689" s="6" t="s">
        <v>1414</v>
      </c>
      <c r="D689">
        <v>1500</v>
      </c>
      <c r="E689">
        <v>13980</v>
      </c>
      <c r="F689" s="7">
        <f t="shared" si="60"/>
        <v>932</v>
      </c>
      <c r="G689" t="s">
        <v>20</v>
      </c>
      <c r="H689">
        <v>269</v>
      </c>
      <c r="I689" s="10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9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  <c r="V689" t="s">
        <v>20</v>
      </c>
      <c r="W689">
        <v>147</v>
      </c>
    </row>
    <row r="690" spans="1:23" x14ac:dyDescent="0.25">
      <c r="A690">
        <v>688</v>
      </c>
      <c r="B690" t="s">
        <v>1415</v>
      </c>
      <c r="C690" s="6" t="s">
        <v>1416</v>
      </c>
      <c r="D690">
        <v>2900</v>
      </c>
      <c r="E690">
        <v>12449</v>
      </c>
      <c r="F690" s="7">
        <f t="shared" si="60"/>
        <v>429.27586206896552</v>
      </c>
      <c r="G690" t="s">
        <v>20</v>
      </c>
      <c r="H690">
        <v>175</v>
      </c>
      <c r="I690" s="10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9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  <c r="V690" t="s">
        <v>20</v>
      </c>
      <c r="W690">
        <v>110</v>
      </c>
    </row>
    <row r="691" spans="1:23" x14ac:dyDescent="0.25">
      <c r="A691">
        <v>689</v>
      </c>
      <c r="B691" t="s">
        <v>1417</v>
      </c>
      <c r="C691" s="6" t="s">
        <v>1418</v>
      </c>
      <c r="D691">
        <v>7300</v>
      </c>
      <c r="E691">
        <v>7348</v>
      </c>
      <c r="F691" s="7">
        <f t="shared" si="60"/>
        <v>100.65753424657535</v>
      </c>
      <c r="G691" t="s">
        <v>20</v>
      </c>
      <c r="H691">
        <v>69</v>
      </c>
      <c r="I691" s="10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9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  <c r="V691" t="s">
        <v>14</v>
      </c>
      <c r="W691">
        <v>926</v>
      </c>
    </row>
    <row r="692" spans="1:23" x14ac:dyDescent="0.25">
      <c r="A692">
        <v>690</v>
      </c>
      <c r="B692" t="s">
        <v>1419</v>
      </c>
      <c r="C692" s="6" t="s">
        <v>1420</v>
      </c>
      <c r="D692">
        <v>3600</v>
      </c>
      <c r="E692">
        <v>8158</v>
      </c>
      <c r="F692" s="7">
        <f t="shared" si="60"/>
        <v>226.61111111111109</v>
      </c>
      <c r="G692" t="s">
        <v>20</v>
      </c>
      <c r="H692">
        <v>190</v>
      </c>
      <c r="I692" s="10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9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  <c r="V692" t="s">
        <v>20</v>
      </c>
      <c r="W692">
        <v>134</v>
      </c>
    </row>
    <row r="693" spans="1:23" x14ac:dyDescent="0.25">
      <c r="A693">
        <v>691</v>
      </c>
      <c r="B693" t="s">
        <v>1421</v>
      </c>
      <c r="C693" s="6" t="s">
        <v>1422</v>
      </c>
      <c r="D693">
        <v>5000</v>
      </c>
      <c r="E693">
        <v>7119</v>
      </c>
      <c r="F693" s="7">
        <f t="shared" si="60"/>
        <v>142.38</v>
      </c>
      <c r="G693" t="s">
        <v>20</v>
      </c>
      <c r="H693">
        <v>237</v>
      </c>
      <c r="I693" s="10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9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  <c r="V693" t="s">
        <v>20</v>
      </c>
      <c r="W693">
        <v>269</v>
      </c>
    </row>
    <row r="694" spans="1:23" x14ac:dyDescent="0.25">
      <c r="A694">
        <v>692</v>
      </c>
      <c r="B694" t="s">
        <v>1423</v>
      </c>
      <c r="C694" s="6" t="s">
        <v>1424</v>
      </c>
      <c r="D694">
        <v>6000</v>
      </c>
      <c r="E694">
        <v>5438</v>
      </c>
      <c r="F694" s="7">
        <f t="shared" si="60"/>
        <v>90.633333333333326</v>
      </c>
      <c r="G694" t="s">
        <v>14</v>
      </c>
      <c r="H694">
        <v>77</v>
      </c>
      <c r="I694" s="10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9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  <c r="V694" t="s">
        <v>20</v>
      </c>
      <c r="W694">
        <v>175</v>
      </c>
    </row>
    <row r="695" spans="1:23" ht="31.5" x14ac:dyDescent="0.25">
      <c r="A695">
        <v>693</v>
      </c>
      <c r="B695" t="s">
        <v>1425</v>
      </c>
      <c r="C695" s="6" t="s">
        <v>1426</v>
      </c>
      <c r="D695">
        <v>180400</v>
      </c>
      <c r="E695">
        <v>115396</v>
      </c>
      <c r="F695" s="7">
        <f t="shared" si="60"/>
        <v>63.966740576496676</v>
      </c>
      <c r="G695" t="s">
        <v>14</v>
      </c>
      <c r="H695">
        <v>1748</v>
      </c>
      <c r="I695" s="10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9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  <c r="V695" t="s">
        <v>20</v>
      </c>
      <c r="W695">
        <v>69</v>
      </c>
    </row>
    <row r="696" spans="1:23" x14ac:dyDescent="0.25">
      <c r="A696">
        <v>694</v>
      </c>
      <c r="B696" t="s">
        <v>1427</v>
      </c>
      <c r="C696" s="6" t="s">
        <v>1428</v>
      </c>
      <c r="D696">
        <v>9100</v>
      </c>
      <c r="E696">
        <v>7656</v>
      </c>
      <c r="F696" s="7">
        <f t="shared" si="60"/>
        <v>84.131868131868131</v>
      </c>
      <c r="G696" t="s">
        <v>14</v>
      </c>
      <c r="H696">
        <v>79</v>
      </c>
      <c r="I696" s="10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9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  <c r="V696" t="s">
        <v>20</v>
      </c>
      <c r="W696">
        <v>190</v>
      </c>
    </row>
    <row r="697" spans="1:23" x14ac:dyDescent="0.25">
      <c r="A697">
        <v>695</v>
      </c>
      <c r="B697" t="s">
        <v>1429</v>
      </c>
      <c r="C697" s="6" t="s">
        <v>1430</v>
      </c>
      <c r="D697">
        <v>9200</v>
      </c>
      <c r="E697">
        <v>12322</v>
      </c>
      <c r="F697" s="7">
        <f t="shared" si="60"/>
        <v>133.93478260869566</v>
      </c>
      <c r="G697" t="s">
        <v>20</v>
      </c>
      <c r="H697">
        <v>196</v>
      </c>
      <c r="I697" s="10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9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  <c r="V697" t="s">
        <v>20</v>
      </c>
      <c r="W697">
        <v>237</v>
      </c>
    </row>
    <row r="698" spans="1:23" x14ac:dyDescent="0.25">
      <c r="A698">
        <v>696</v>
      </c>
      <c r="B698" t="s">
        <v>1431</v>
      </c>
      <c r="C698" s="6" t="s">
        <v>1432</v>
      </c>
      <c r="D698">
        <v>164100</v>
      </c>
      <c r="E698">
        <v>96888</v>
      </c>
      <c r="F698" s="7">
        <f t="shared" si="60"/>
        <v>59.042047531992694</v>
      </c>
      <c r="G698" t="s">
        <v>14</v>
      </c>
      <c r="H698">
        <v>889</v>
      </c>
      <c r="I698" s="10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9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  <c r="V698" t="s">
        <v>14</v>
      </c>
      <c r="W698">
        <v>77</v>
      </c>
    </row>
    <row r="699" spans="1:23" x14ac:dyDescent="0.25">
      <c r="A699">
        <v>697</v>
      </c>
      <c r="B699" t="s">
        <v>1433</v>
      </c>
      <c r="C699" s="6" t="s">
        <v>1434</v>
      </c>
      <c r="D699">
        <v>128900</v>
      </c>
      <c r="E699">
        <v>196960</v>
      </c>
      <c r="F699" s="7">
        <f t="shared" si="60"/>
        <v>152.80062063615205</v>
      </c>
      <c r="G699" t="s">
        <v>20</v>
      </c>
      <c r="H699">
        <v>7295</v>
      </c>
      <c r="I699" s="10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9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  <c r="V699" t="s">
        <v>14</v>
      </c>
      <c r="W699">
        <v>1748</v>
      </c>
    </row>
    <row r="700" spans="1:23" x14ac:dyDescent="0.25">
      <c r="A700">
        <v>698</v>
      </c>
      <c r="B700" t="s">
        <v>1435</v>
      </c>
      <c r="C700" s="6" t="s">
        <v>1436</v>
      </c>
      <c r="D700">
        <v>42100</v>
      </c>
      <c r="E700">
        <v>188057</v>
      </c>
      <c r="F700" s="7">
        <f t="shared" si="60"/>
        <v>446.69121140142522</v>
      </c>
      <c r="G700" t="s">
        <v>20</v>
      </c>
      <c r="H700">
        <v>2893</v>
      </c>
      <c r="I700" s="10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9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  <c r="V700" t="s">
        <v>14</v>
      </c>
      <c r="W700">
        <v>79</v>
      </c>
    </row>
    <row r="701" spans="1:23" x14ac:dyDescent="0.25">
      <c r="A701">
        <v>699</v>
      </c>
      <c r="B701" t="s">
        <v>444</v>
      </c>
      <c r="C701" s="6" t="s">
        <v>1437</v>
      </c>
      <c r="D701">
        <v>7400</v>
      </c>
      <c r="E701">
        <v>6245</v>
      </c>
      <c r="F701" s="7">
        <f t="shared" si="60"/>
        <v>84.391891891891888</v>
      </c>
      <c r="G701" t="s">
        <v>14</v>
      </c>
      <c r="H701">
        <v>56</v>
      </c>
      <c r="I701" s="10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9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  <c r="V701" t="s">
        <v>20</v>
      </c>
      <c r="W701">
        <v>196</v>
      </c>
    </row>
    <row r="702" spans="1:23" ht="31.5" x14ac:dyDescent="0.25">
      <c r="A702">
        <v>700</v>
      </c>
      <c r="B702" t="s">
        <v>1438</v>
      </c>
      <c r="C702" s="6" t="s">
        <v>1439</v>
      </c>
      <c r="D702">
        <v>100</v>
      </c>
      <c r="E702">
        <v>3</v>
      </c>
      <c r="F702" s="7">
        <f t="shared" si="60"/>
        <v>3</v>
      </c>
      <c r="G702" t="s">
        <v>14</v>
      </c>
      <c r="H702">
        <v>1</v>
      </c>
      <c r="I702" s="10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9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  <c r="V702" t="s">
        <v>14</v>
      </c>
      <c r="W702">
        <v>889</v>
      </c>
    </row>
    <row r="703" spans="1:23" ht="31.5" x14ac:dyDescent="0.25">
      <c r="A703">
        <v>701</v>
      </c>
      <c r="B703" t="s">
        <v>1440</v>
      </c>
      <c r="C703" s="6" t="s">
        <v>1441</v>
      </c>
      <c r="D703">
        <v>52000</v>
      </c>
      <c r="E703">
        <v>91014</v>
      </c>
      <c r="F703" s="7">
        <f t="shared" si="60"/>
        <v>175.02692307692308</v>
      </c>
      <c r="G703" t="s">
        <v>20</v>
      </c>
      <c r="H703">
        <v>820</v>
      </c>
      <c r="I703" s="10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9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  <c r="V703" t="s">
        <v>20</v>
      </c>
      <c r="W703">
        <v>7295</v>
      </c>
    </row>
    <row r="704" spans="1:23" ht="31.5" x14ac:dyDescent="0.25">
      <c r="A704">
        <v>702</v>
      </c>
      <c r="B704" t="s">
        <v>1442</v>
      </c>
      <c r="C704" s="6" t="s">
        <v>1443</v>
      </c>
      <c r="D704">
        <v>8700</v>
      </c>
      <c r="E704">
        <v>4710</v>
      </c>
      <c r="F704" s="7">
        <f t="shared" si="60"/>
        <v>54.137931034482754</v>
      </c>
      <c r="G704" t="s">
        <v>14</v>
      </c>
      <c r="H704">
        <v>83</v>
      </c>
      <c r="I704" s="10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9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  <c r="V704" t="s">
        <v>20</v>
      </c>
      <c r="W704">
        <v>2893</v>
      </c>
    </row>
    <row r="705" spans="1:23" x14ac:dyDescent="0.25">
      <c r="A705">
        <v>703</v>
      </c>
      <c r="B705" t="s">
        <v>1444</v>
      </c>
      <c r="C705" s="6" t="s">
        <v>1445</v>
      </c>
      <c r="D705">
        <v>63400</v>
      </c>
      <c r="E705">
        <v>197728</v>
      </c>
      <c r="F705" s="7">
        <f t="shared" si="60"/>
        <v>311.87381703470032</v>
      </c>
      <c r="G705" t="s">
        <v>20</v>
      </c>
      <c r="H705">
        <v>2038</v>
      </c>
      <c r="I705" s="10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9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  <c r="V705" t="s">
        <v>14</v>
      </c>
      <c r="W705">
        <v>56</v>
      </c>
    </row>
    <row r="706" spans="1:23" ht="31.5" x14ac:dyDescent="0.25">
      <c r="A706">
        <v>704</v>
      </c>
      <c r="B706" t="s">
        <v>1446</v>
      </c>
      <c r="C706" s="6" t="s">
        <v>1447</v>
      </c>
      <c r="D706">
        <v>8700</v>
      </c>
      <c r="E706">
        <v>10682</v>
      </c>
      <c r="F706" s="7">
        <f t="shared" si="60"/>
        <v>122.78160919540231</v>
      </c>
      <c r="G706" t="s">
        <v>20</v>
      </c>
      <c r="H706">
        <v>116</v>
      </c>
      <c r="I706" s="10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1"/>
        <v>42555.208333333328</v>
      </c>
      <c r="O706" s="9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  <c r="V706" t="s">
        <v>14</v>
      </c>
      <c r="W706">
        <v>1</v>
      </c>
    </row>
    <row r="707" spans="1:23" x14ac:dyDescent="0.25">
      <c r="A707">
        <v>705</v>
      </c>
      <c r="B707" t="s">
        <v>1448</v>
      </c>
      <c r="C707" s="6" t="s">
        <v>1449</v>
      </c>
      <c r="D707">
        <v>169700</v>
      </c>
      <c r="E707">
        <v>168048</v>
      </c>
      <c r="F707" s="7">
        <f t="shared" ref="F707:F770" si="66">(E707/D707)*100</f>
        <v>99.026517383618156</v>
      </c>
      <c r="G707" t="s">
        <v>14</v>
      </c>
      <c r="H707">
        <v>2025</v>
      </c>
      <c r="I707" s="10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7">(((L707/60)/60)/24)+DATE(1970,1,1)</f>
        <v>41619.25</v>
      </c>
      <c r="O707" s="9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FIND("/",R707,1)-1)</f>
        <v>publishing</v>
      </c>
      <c r="T707" t="str">
        <f t="shared" ref="T707:T770" si="70">RIGHT(R707, LEN(R707)-FIND("/",R707,1))</f>
        <v>nonfiction</v>
      </c>
      <c r="V707" t="s">
        <v>20</v>
      </c>
      <c r="W707">
        <v>820</v>
      </c>
    </row>
    <row r="708" spans="1:23" ht="31.5" x14ac:dyDescent="0.25">
      <c r="A708">
        <v>706</v>
      </c>
      <c r="B708" t="s">
        <v>1450</v>
      </c>
      <c r="C708" s="6" t="s">
        <v>1451</v>
      </c>
      <c r="D708">
        <v>108400</v>
      </c>
      <c r="E708">
        <v>138586</v>
      </c>
      <c r="F708" s="7">
        <f t="shared" si="66"/>
        <v>127.84686346863469</v>
      </c>
      <c r="G708" t="s">
        <v>20</v>
      </c>
      <c r="H708">
        <v>1345</v>
      </c>
      <c r="I708" s="10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9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  <c r="V708" t="s">
        <v>14</v>
      </c>
      <c r="W708">
        <v>83</v>
      </c>
    </row>
    <row r="709" spans="1:23" ht="31.5" x14ac:dyDescent="0.25">
      <c r="A709">
        <v>707</v>
      </c>
      <c r="B709" t="s">
        <v>1452</v>
      </c>
      <c r="C709" s="6" t="s">
        <v>1453</v>
      </c>
      <c r="D709">
        <v>7300</v>
      </c>
      <c r="E709">
        <v>11579</v>
      </c>
      <c r="F709" s="7">
        <f t="shared" si="66"/>
        <v>158.61643835616439</v>
      </c>
      <c r="G709" t="s">
        <v>20</v>
      </c>
      <c r="H709">
        <v>168</v>
      </c>
      <c r="I709" s="10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9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  <c r="V709" t="s">
        <v>20</v>
      </c>
      <c r="W709">
        <v>2038</v>
      </c>
    </row>
    <row r="710" spans="1:23" x14ac:dyDescent="0.25">
      <c r="A710">
        <v>708</v>
      </c>
      <c r="B710" t="s">
        <v>1454</v>
      </c>
      <c r="C710" s="6" t="s">
        <v>1455</v>
      </c>
      <c r="D710">
        <v>1700</v>
      </c>
      <c r="E710">
        <v>12020</v>
      </c>
      <c r="F710" s="7">
        <f t="shared" si="66"/>
        <v>707.05882352941171</v>
      </c>
      <c r="G710" t="s">
        <v>20</v>
      </c>
      <c r="H710">
        <v>137</v>
      </c>
      <c r="I710" s="10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9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  <c r="V710" t="s">
        <v>20</v>
      </c>
      <c r="W710">
        <v>116</v>
      </c>
    </row>
    <row r="711" spans="1:23" x14ac:dyDescent="0.25">
      <c r="A711">
        <v>709</v>
      </c>
      <c r="B711" t="s">
        <v>1456</v>
      </c>
      <c r="C711" s="6" t="s">
        <v>1457</v>
      </c>
      <c r="D711">
        <v>9800</v>
      </c>
      <c r="E711">
        <v>13954</v>
      </c>
      <c r="F711" s="7">
        <f t="shared" si="66"/>
        <v>142.38775510204081</v>
      </c>
      <c r="G711" t="s">
        <v>20</v>
      </c>
      <c r="H711">
        <v>186</v>
      </c>
      <c r="I711" s="10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9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  <c r="V711" t="s">
        <v>14</v>
      </c>
      <c r="W711">
        <v>2025</v>
      </c>
    </row>
    <row r="712" spans="1:23" ht="31.5" x14ac:dyDescent="0.25">
      <c r="A712">
        <v>710</v>
      </c>
      <c r="B712" t="s">
        <v>1458</v>
      </c>
      <c r="C712" s="6" t="s">
        <v>1459</v>
      </c>
      <c r="D712">
        <v>4300</v>
      </c>
      <c r="E712">
        <v>6358</v>
      </c>
      <c r="F712" s="7">
        <f t="shared" si="66"/>
        <v>147.86046511627907</v>
      </c>
      <c r="G712" t="s">
        <v>20</v>
      </c>
      <c r="H712">
        <v>125</v>
      </c>
      <c r="I712" s="10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9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  <c r="V712" t="s">
        <v>20</v>
      </c>
      <c r="W712">
        <v>1345</v>
      </c>
    </row>
    <row r="713" spans="1:23" ht="31.5" x14ac:dyDescent="0.25">
      <c r="A713">
        <v>711</v>
      </c>
      <c r="B713" t="s">
        <v>1460</v>
      </c>
      <c r="C713" s="6" t="s">
        <v>1461</v>
      </c>
      <c r="D713">
        <v>6200</v>
      </c>
      <c r="E713">
        <v>1260</v>
      </c>
      <c r="F713" s="7">
        <f t="shared" si="66"/>
        <v>20.322580645161288</v>
      </c>
      <c r="G713" t="s">
        <v>14</v>
      </c>
      <c r="H713">
        <v>14</v>
      </c>
      <c r="I713" s="10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9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  <c r="V713" t="s">
        <v>20</v>
      </c>
      <c r="W713">
        <v>168</v>
      </c>
    </row>
    <row r="714" spans="1:23" ht="31.5" x14ac:dyDescent="0.25">
      <c r="A714">
        <v>712</v>
      </c>
      <c r="B714" t="s">
        <v>1462</v>
      </c>
      <c r="C714" s="6" t="s">
        <v>1463</v>
      </c>
      <c r="D714">
        <v>800</v>
      </c>
      <c r="E714">
        <v>14725</v>
      </c>
      <c r="F714" s="7">
        <f t="shared" si="66"/>
        <v>1840.625</v>
      </c>
      <c r="G714" t="s">
        <v>20</v>
      </c>
      <c r="H714">
        <v>202</v>
      </c>
      <c r="I714" s="10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9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  <c r="V714" t="s">
        <v>20</v>
      </c>
      <c r="W714">
        <v>137</v>
      </c>
    </row>
    <row r="715" spans="1:23" x14ac:dyDescent="0.25">
      <c r="A715">
        <v>713</v>
      </c>
      <c r="B715" t="s">
        <v>1464</v>
      </c>
      <c r="C715" s="6" t="s">
        <v>1465</v>
      </c>
      <c r="D715">
        <v>6900</v>
      </c>
      <c r="E715">
        <v>11174</v>
      </c>
      <c r="F715" s="7">
        <f t="shared" si="66"/>
        <v>161.94202898550725</v>
      </c>
      <c r="G715" t="s">
        <v>20</v>
      </c>
      <c r="H715">
        <v>103</v>
      </c>
      <c r="I715" s="10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9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  <c r="V715" t="s">
        <v>20</v>
      </c>
      <c r="W715">
        <v>186</v>
      </c>
    </row>
    <row r="716" spans="1:23" x14ac:dyDescent="0.25">
      <c r="A716">
        <v>714</v>
      </c>
      <c r="B716" t="s">
        <v>1466</v>
      </c>
      <c r="C716" s="6" t="s">
        <v>1467</v>
      </c>
      <c r="D716">
        <v>38500</v>
      </c>
      <c r="E716">
        <v>182036</v>
      </c>
      <c r="F716" s="7">
        <f t="shared" si="66"/>
        <v>472.82077922077923</v>
      </c>
      <c r="G716" t="s">
        <v>20</v>
      </c>
      <c r="H716">
        <v>1785</v>
      </c>
      <c r="I716" s="10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9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  <c r="V716" t="s">
        <v>20</v>
      </c>
      <c r="W716">
        <v>125</v>
      </c>
    </row>
    <row r="717" spans="1:23" x14ac:dyDescent="0.25">
      <c r="A717">
        <v>715</v>
      </c>
      <c r="B717" t="s">
        <v>1468</v>
      </c>
      <c r="C717" s="6" t="s">
        <v>1469</v>
      </c>
      <c r="D717">
        <v>118000</v>
      </c>
      <c r="E717">
        <v>28870</v>
      </c>
      <c r="F717" s="7">
        <f t="shared" si="66"/>
        <v>24.466101694915253</v>
      </c>
      <c r="G717" t="s">
        <v>14</v>
      </c>
      <c r="H717">
        <v>656</v>
      </c>
      <c r="I717" s="10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9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  <c r="V717" t="s">
        <v>14</v>
      </c>
      <c r="W717">
        <v>14</v>
      </c>
    </row>
    <row r="718" spans="1:23" x14ac:dyDescent="0.25">
      <c r="A718">
        <v>716</v>
      </c>
      <c r="B718" t="s">
        <v>1470</v>
      </c>
      <c r="C718" s="6" t="s">
        <v>1471</v>
      </c>
      <c r="D718">
        <v>2000</v>
      </c>
      <c r="E718">
        <v>10353</v>
      </c>
      <c r="F718" s="7">
        <f t="shared" si="66"/>
        <v>517.65</v>
      </c>
      <c r="G718" t="s">
        <v>20</v>
      </c>
      <c r="H718">
        <v>157</v>
      </c>
      <c r="I718" s="10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9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  <c r="V718" t="s">
        <v>20</v>
      </c>
      <c r="W718">
        <v>202</v>
      </c>
    </row>
    <row r="719" spans="1:23" ht="31.5" x14ac:dyDescent="0.25">
      <c r="A719">
        <v>717</v>
      </c>
      <c r="B719" t="s">
        <v>1472</v>
      </c>
      <c r="C719" s="6" t="s">
        <v>1473</v>
      </c>
      <c r="D719">
        <v>5600</v>
      </c>
      <c r="E719">
        <v>13868</v>
      </c>
      <c r="F719" s="7">
        <f t="shared" si="66"/>
        <v>247.64285714285714</v>
      </c>
      <c r="G719" t="s">
        <v>20</v>
      </c>
      <c r="H719">
        <v>555</v>
      </c>
      <c r="I719" s="10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9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  <c r="V719" t="s">
        <v>20</v>
      </c>
      <c r="W719">
        <v>103</v>
      </c>
    </row>
    <row r="720" spans="1:23" x14ac:dyDescent="0.25">
      <c r="A720">
        <v>718</v>
      </c>
      <c r="B720" t="s">
        <v>1474</v>
      </c>
      <c r="C720" s="6" t="s">
        <v>1475</v>
      </c>
      <c r="D720">
        <v>8300</v>
      </c>
      <c r="E720">
        <v>8317</v>
      </c>
      <c r="F720" s="7">
        <f t="shared" si="66"/>
        <v>100.20481927710843</v>
      </c>
      <c r="G720" t="s">
        <v>20</v>
      </c>
      <c r="H720">
        <v>297</v>
      </c>
      <c r="I720" s="10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9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  <c r="V720" t="s">
        <v>20</v>
      </c>
      <c r="W720">
        <v>1785</v>
      </c>
    </row>
    <row r="721" spans="1:23" x14ac:dyDescent="0.25">
      <c r="A721">
        <v>719</v>
      </c>
      <c r="B721" t="s">
        <v>1476</v>
      </c>
      <c r="C721" s="6" t="s">
        <v>1477</v>
      </c>
      <c r="D721">
        <v>6900</v>
      </c>
      <c r="E721">
        <v>10557</v>
      </c>
      <c r="F721" s="7">
        <f t="shared" si="66"/>
        <v>153</v>
      </c>
      <c r="G721" t="s">
        <v>20</v>
      </c>
      <c r="H721">
        <v>123</v>
      </c>
      <c r="I721" s="10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9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  <c r="V721" t="s">
        <v>14</v>
      </c>
      <c r="W721">
        <v>656</v>
      </c>
    </row>
    <row r="722" spans="1:23" ht="31.5" x14ac:dyDescent="0.25">
      <c r="A722">
        <v>720</v>
      </c>
      <c r="B722" t="s">
        <v>1478</v>
      </c>
      <c r="C722" s="6" t="s">
        <v>1479</v>
      </c>
      <c r="D722">
        <v>8700</v>
      </c>
      <c r="E722">
        <v>3227</v>
      </c>
      <c r="F722" s="7">
        <f t="shared" si="66"/>
        <v>37.091954022988503</v>
      </c>
      <c r="G722" t="s">
        <v>74</v>
      </c>
      <c r="H722">
        <v>38</v>
      </c>
      <c r="I722" s="10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9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  <c r="V722" t="s">
        <v>20</v>
      </c>
      <c r="W722">
        <v>157</v>
      </c>
    </row>
    <row r="723" spans="1:23" x14ac:dyDescent="0.25">
      <c r="A723">
        <v>721</v>
      </c>
      <c r="B723" t="s">
        <v>1480</v>
      </c>
      <c r="C723" s="6" t="s">
        <v>1481</v>
      </c>
      <c r="D723">
        <v>123600</v>
      </c>
      <c r="E723">
        <v>5429</v>
      </c>
      <c r="F723" s="7">
        <f t="shared" si="66"/>
        <v>4.392394822006473</v>
      </c>
      <c r="G723" t="s">
        <v>74</v>
      </c>
      <c r="H723">
        <v>60</v>
      </c>
      <c r="I723" s="10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9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  <c r="V723" t="s">
        <v>20</v>
      </c>
      <c r="W723">
        <v>555</v>
      </c>
    </row>
    <row r="724" spans="1:23" x14ac:dyDescent="0.25">
      <c r="A724">
        <v>722</v>
      </c>
      <c r="B724" t="s">
        <v>1482</v>
      </c>
      <c r="C724" s="6" t="s">
        <v>1483</v>
      </c>
      <c r="D724">
        <v>48500</v>
      </c>
      <c r="E724">
        <v>75906</v>
      </c>
      <c r="F724" s="7">
        <f t="shared" si="66"/>
        <v>156.50721649484535</v>
      </c>
      <c r="G724" t="s">
        <v>20</v>
      </c>
      <c r="H724">
        <v>3036</v>
      </c>
      <c r="I724" s="10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9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  <c r="V724" t="s">
        <v>20</v>
      </c>
      <c r="W724">
        <v>297</v>
      </c>
    </row>
    <row r="725" spans="1:23" x14ac:dyDescent="0.25">
      <c r="A725">
        <v>723</v>
      </c>
      <c r="B725" t="s">
        <v>1484</v>
      </c>
      <c r="C725" s="6" t="s">
        <v>1485</v>
      </c>
      <c r="D725">
        <v>4900</v>
      </c>
      <c r="E725">
        <v>13250</v>
      </c>
      <c r="F725" s="7">
        <f t="shared" si="66"/>
        <v>270.40816326530609</v>
      </c>
      <c r="G725" t="s">
        <v>20</v>
      </c>
      <c r="H725">
        <v>144</v>
      </c>
      <c r="I725" s="10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9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  <c r="V725" t="s">
        <v>20</v>
      </c>
      <c r="W725">
        <v>123</v>
      </c>
    </row>
    <row r="726" spans="1:23" ht="31.5" x14ac:dyDescent="0.25">
      <c r="A726">
        <v>724</v>
      </c>
      <c r="B726" t="s">
        <v>1486</v>
      </c>
      <c r="C726" s="6" t="s">
        <v>1487</v>
      </c>
      <c r="D726">
        <v>8400</v>
      </c>
      <c r="E726">
        <v>11261</v>
      </c>
      <c r="F726" s="7">
        <f t="shared" si="66"/>
        <v>134.05952380952382</v>
      </c>
      <c r="G726" t="s">
        <v>20</v>
      </c>
      <c r="H726">
        <v>121</v>
      </c>
      <c r="I726" s="10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9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  <c r="V726" t="s">
        <v>74</v>
      </c>
      <c r="W726">
        <v>38</v>
      </c>
    </row>
    <row r="727" spans="1:23" x14ac:dyDescent="0.25">
      <c r="A727">
        <v>725</v>
      </c>
      <c r="B727" t="s">
        <v>1488</v>
      </c>
      <c r="C727" s="6" t="s">
        <v>1489</v>
      </c>
      <c r="D727">
        <v>193200</v>
      </c>
      <c r="E727">
        <v>97369</v>
      </c>
      <c r="F727" s="7">
        <f t="shared" si="66"/>
        <v>50.398033126293996</v>
      </c>
      <c r="G727" t="s">
        <v>14</v>
      </c>
      <c r="H727">
        <v>1596</v>
      </c>
      <c r="I727" s="10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9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  <c r="V727" t="s">
        <v>74</v>
      </c>
      <c r="W727">
        <v>60</v>
      </c>
    </row>
    <row r="728" spans="1:23" x14ac:dyDescent="0.25">
      <c r="A728">
        <v>726</v>
      </c>
      <c r="B728" t="s">
        <v>1490</v>
      </c>
      <c r="C728" s="6" t="s">
        <v>1491</v>
      </c>
      <c r="D728">
        <v>54300</v>
      </c>
      <c r="E728">
        <v>48227</v>
      </c>
      <c r="F728" s="7">
        <f t="shared" si="66"/>
        <v>88.815837937384899</v>
      </c>
      <c r="G728" t="s">
        <v>74</v>
      </c>
      <c r="H728">
        <v>524</v>
      </c>
      <c r="I728" s="10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9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  <c r="V728" t="s">
        <v>20</v>
      </c>
      <c r="W728">
        <v>3036</v>
      </c>
    </row>
    <row r="729" spans="1:23" x14ac:dyDescent="0.25">
      <c r="A729">
        <v>727</v>
      </c>
      <c r="B729" t="s">
        <v>1492</v>
      </c>
      <c r="C729" s="6" t="s">
        <v>1493</v>
      </c>
      <c r="D729">
        <v>8900</v>
      </c>
      <c r="E729">
        <v>14685</v>
      </c>
      <c r="F729" s="7">
        <f t="shared" si="66"/>
        <v>165</v>
      </c>
      <c r="G729" t="s">
        <v>20</v>
      </c>
      <c r="H729">
        <v>181</v>
      </c>
      <c r="I729" s="10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9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  <c r="V729" t="s">
        <v>20</v>
      </c>
      <c r="W729">
        <v>144</v>
      </c>
    </row>
    <row r="730" spans="1:23" ht="31.5" x14ac:dyDescent="0.25">
      <c r="A730">
        <v>728</v>
      </c>
      <c r="B730" t="s">
        <v>1494</v>
      </c>
      <c r="C730" s="6" t="s">
        <v>1495</v>
      </c>
      <c r="D730">
        <v>4200</v>
      </c>
      <c r="E730">
        <v>735</v>
      </c>
      <c r="F730" s="7">
        <f t="shared" si="66"/>
        <v>17.5</v>
      </c>
      <c r="G730" t="s">
        <v>14</v>
      </c>
      <c r="H730">
        <v>10</v>
      </c>
      <c r="I730" s="1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9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  <c r="V730" t="s">
        <v>20</v>
      </c>
      <c r="W730">
        <v>121</v>
      </c>
    </row>
    <row r="731" spans="1:23" ht="31.5" x14ac:dyDescent="0.25">
      <c r="A731">
        <v>729</v>
      </c>
      <c r="B731" t="s">
        <v>1496</v>
      </c>
      <c r="C731" s="6" t="s">
        <v>1497</v>
      </c>
      <c r="D731">
        <v>5600</v>
      </c>
      <c r="E731">
        <v>10397</v>
      </c>
      <c r="F731" s="7">
        <f t="shared" si="66"/>
        <v>185.66071428571428</v>
      </c>
      <c r="G731" t="s">
        <v>20</v>
      </c>
      <c r="H731">
        <v>122</v>
      </c>
      <c r="I731" s="10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9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  <c r="V731" t="s">
        <v>14</v>
      </c>
      <c r="W731">
        <v>1596</v>
      </c>
    </row>
    <row r="732" spans="1:23" x14ac:dyDescent="0.25">
      <c r="A732">
        <v>730</v>
      </c>
      <c r="B732" t="s">
        <v>1498</v>
      </c>
      <c r="C732" s="6" t="s">
        <v>1499</v>
      </c>
      <c r="D732">
        <v>28800</v>
      </c>
      <c r="E732">
        <v>118847</v>
      </c>
      <c r="F732" s="7">
        <f t="shared" si="66"/>
        <v>412.6631944444444</v>
      </c>
      <c r="G732" t="s">
        <v>20</v>
      </c>
      <c r="H732">
        <v>1071</v>
      </c>
      <c r="I732" s="10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9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  <c r="V732" t="s">
        <v>74</v>
      </c>
      <c r="W732">
        <v>524</v>
      </c>
    </row>
    <row r="733" spans="1:23" x14ac:dyDescent="0.25">
      <c r="A733">
        <v>731</v>
      </c>
      <c r="B733" t="s">
        <v>1500</v>
      </c>
      <c r="C733" s="6" t="s">
        <v>1501</v>
      </c>
      <c r="D733">
        <v>8000</v>
      </c>
      <c r="E733">
        <v>7220</v>
      </c>
      <c r="F733" s="7">
        <f t="shared" si="66"/>
        <v>90.25</v>
      </c>
      <c r="G733" t="s">
        <v>74</v>
      </c>
      <c r="H733">
        <v>219</v>
      </c>
      <c r="I733" s="10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9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  <c r="V733" t="s">
        <v>20</v>
      </c>
      <c r="W733">
        <v>181</v>
      </c>
    </row>
    <row r="734" spans="1:23" x14ac:dyDescent="0.25">
      <c r="A734">
        <v>732</v>
      </c>
      <c r="B734" t="s">
        <v>1502</v>
      </c>
      <c r="C734" s="6" t="s">
        <v>1503</v>
      </c>
      <c r="D734">
        <v>117000</v>
      </c>
      <c r="E734">
        <v>107622</v>
      </c>
      <c r="F734" s="7">
        <f t="shared" si="66"/>
        <v>91.984615384615381</v>
      </c>
      <c r="G734" t="s">
        <v>14</v>
      </c>
      <c r="H734">
        <v>1121</v>
      </c>
      <c r="I734" s="10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9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  <c r="V734" t="s">
        <v>14</v>
      </c>
      <c r="W734">
        <v>10</v>
      </c>
    </row>
    <row r="735" spans="1:23" x14ac:dyDescent="0.25">
      <c r="A735">
        <v>733</v>
      </c>
      <c r="B735" t="s">
        <v>1504</v>
      </c>
      <c r="C735" s="6" t="s">
        <v>1505</v>
      </c>
      <c r="D735">
        <v>15800</v>
      </c>
      <c r="E735">
        <v>83267</v>
      </c>
      <c r="F735" s="7">
        <f t="shared" si="66"/>
        <v>527.00632911392404</v>
      </c>
      <c r="G735" t="s">
        <v>20</v>
      </c>
      <c r="H735">
        <v>980</v>
      </c>
      <c r="I735" s="10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9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  <c r="V735" t="s">
        <v>20</v>
      </c>
      <c r="W735">
        <v>122</v>
      </c>
    </row>
    <row r="736" spans="1:23" x14ac:dyDescent="0.25">
      <c r="A736">
        <v>734</v>
      </c>
      <c r="B736" t="s">
        <v>1506</v>
      </c>
      <c r="C736" s="6" t="s">
        <v>1507</v>
      </c>
      <c r="D736">
        <v>4200</v>
      </c>
      <c r="E736">
        <v>13404</v>
      </c>
      <c r="F736" s="7">
        <f t="shared" si="66"/>
        <v>319.14285714285711</v>
      </c>
      <c r="G736" t="s">
        <v>20</v>
      </c>
      <c r="H736">
        <v>536</v>
      </c>
      <c r="I736" s="10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9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  <c r="V736" t="s">
        <v>20</v>
      </c>
      <c r="W736">
        <v>1071</v>
      </c>
    </row>
    <row r="737" spans="1:23" ht="31.5" x14ac:dyDescent="0.25">
      <c r="A737">
        <v>735</v>
      </c>
      <c r="B737" t="s">
        <v>1508</v>
      </c>
      <c r="C737" s="6" t="s">
        <v>1509</v>
      </c>
      <c r="D737">
        <v>37100</v>
      </c>
      <c r="E737">
        <v>131404</v>
      </c>
      <c r="F737" s="7">
        <f t="shared" si="66"/>
        <v>354.18867924528303</v>
      </c>
      <c r="G737" t="s">
        <v>20</v>
      </c>
      <c r="H737">
        <v>1991</v>
      </c>
      <c r="I737" s="10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9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  <c r="V737" t="s">
        <v>74</v>
      </c>
      <c r="W737">
        <v>219</v>
      </c>
    </row>
    <row r="738" spans="1:23" x14ac:dyDescent="0.25">
      <c r="A738">
        <v>736</v>
      </c>
      <c r="B738" t="s">
        <v>1510</v>
      </c>
      <c r="C738" s="6" t="s">
        <v>1511</v>
      </c>
      <c r="D738">
        <v>7700</v>
      </c>
      <c r="E738">
        <v>2533</v>
      </c>
      <c r="F738" s="7">
        <f t="shared" si="66"/>
        <v>32.896103896103895</v>
      </c>
      <c r="G738" t="s">
        <v>74</v>
      </c>
      <c r="H738">
        <v>29</v>
      </c>
      <c r="I738" s="10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9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  <c r="V738" t="s">
        <v>14</v>
      </c>
      <c r="W738">
        <v>1121</v>
      </c>
    </row>
    <row r="739" spans="1:23" ht="31.5" x14ac:dyDescent="0.25">
      <c r="A739">
        <v>737</v>
      </c>
      <c r="B739" t="s">
        <v>1512</v>
      </c>
      <c r="C739" s="6" t="s">
        <v>1513</v>
      </c>
      <c r="D739">
        <v>3700</v>
      </c>
      <c r="E739">
        <v>5028</v>
      </c>
      <c r="F739" s="7">
        <f t="shared" si="66"/>
        <v>135.8918918918919</v>
      </c>
      <c r="G739" t="s">
        <v>20</v>
      </c>
      <c r="H739">
        <v>180</v>
      </c>
      <c r="I739" s="10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9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  <c r="V739" t="s">
        <v>20</v>
      </c>
      <c r="W739">
        <v>980</v>
      </c>
    </row>
    <row r="740" spans="1:23" x14ac:dyDescent="0.25">
      <c r="A740">
        <v>738</v>
      </c>
      <c r="B740" t="s">
        <v>1032</v>
      </c>
      <c r="C740" s="6" t="s">
        <v>1514</v>
      </c>
      <c r="D740">
        <v>74700</v>
      </c>
      <c r="E740">
        <v>1557</v>
      </c>
      <c r="F740" s="7">
        <f t="shared" si="66"/>
        <v>2.0843373493975905</v>
      </c>
      <c r="G740" t="s">
        <v>14</v>
      </c>
      <c r="H740">
        <v>15</v>
      </c>
      <c r="I740" s="1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9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  <c r="V740" t="s">
        <v>20</v>
      </c>
      <c r="W740">
        <v>536</v>
      </c>
    </row>
    <row r="741" spans="1:23" x14ac:dyDescent="0.25">
      <c r="A741">
        <v>739</v>
      </c>
      <c r="B741" t="s">
        <v>1515</v>
      </c>
      <c r="C741" s="6" t="s">
        <v>1516</v>
      </c>
      <c r="D741">
        <v>10000</v>
      </c>
      <c r="E741">
        <v>6100</v>
      </c>
      <c r="F741" s="7">
        <f t="shared" si="66"/>
        <v>61</v>
      </c>
      <c r="G741" t="s">
        <v>14</v>
      </c>
      <c r="H741">
        <v>191</v>
      </c>
      <c r="I741" s="10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9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  <c r="V741" t="s">
        <v>20</v>
      </c>
      <c r="W741">
        <v>1991</v>
      </c>
    </row>
    <row r="742" spans="1:23" x14ac:dyDescent="0.25">
      <c r="A742">
        <v>740</v>
      </c>
      <c r="B742" t="s">
        <v>1517</v>
      </c>
      <c r="C742" s="6" t="s">
        <v>1518</v>
      </c>
      <c r="D742">
        <v>5300</v>
      </c>
      <c r="E742">
        <v>1592</v>
      </c>
      <c r="F742" s="7">
        <f t="shared" si="66"/>
        <v>30.037735849056602</v>
      </c>
      <c r="G742" t="s">
        <v>14</v>
      </c>
      <c r="H742">
        <v>16</v>
      </c>
      <c r="I742" s="10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9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  <c r="V742" t="s">
        <v>74</v>
      </c>
      <c r="W742">
        <v>29</v>
      </c>
    </row>
    <row r="743" spans="1:23" x14ac:dyDescent="0.25">
      <c r="A743">
        <v>741</v>
      </c>
      <c r="B743" t="s">
        <v>628</v>
      </c>
      <c r="C743" s="6" t="s">
        <v>1519</v>
      </c>
      <c r="D743">
        <v>1200</v>
      </c>
      <c r="E743">
        <v>14150</v>
      </c>
      <c r="F743" s="7">
        <f t="shared" si="66"/>
        <v>1179.1666666666665</v>
      </c>
      <c r="G743" t="s">
        <v>20</v>
      </c>
      <c r="H743">
        <v>130</v>
      </c>
      <c r="I743" s="10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9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  <c r="V743" t="s">
        <v>20</v>
      </c>
      <c r="W743">
        <v>180</v>
      </c>
    </row>
    <row r="744" spans="1:23" x14ac:dyDescent="0.25">
      <c r="A744">
        <v>742</v>
      </c>
      <c r="B744" t="s">
        <v>1520</v>
      </c>
      <c r="C744" s="6" t="s">
        <v>1521</v>
      </c>
      <c r="D744">
        <v>1200</v>
      </c>
      <c r="E744">
        <v>13513</v>
      </c>
      <c r="F744" s="7">
        <f t="shared" si="66"/>
        <v>1126.0833333333335</v>
      </c>
      <c r="G744" t="s">
        <v>20</v>
      </c>
      <c r="H744">
        <v>122</v>
      </c>
      <c r="I744" s="10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9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  <c r="V744" t="s">
        <v>14</v>
      </c>
      <c r="W744">
        <v>15</v>
      </c>
    </row>
    <row r="745" spans="1:23" ht="31.5" x14ac:dyDescent="0.25">
      <c r="A745">
        <v>743</v>
      </c>
      <c r="B745" t="s">
        <v>1522</v>
      </c>
      <c r="C745" s="6" t="s">
        <v>1523</v>
      </c>
      <c r="D745">
        <v>3900</v>
      </c>
      <c r="E745">
        <v>504</v>
      </c>
      <c r="F745" s="7">
        <f t="shared" si="66"/>
        <v>12.923076923076923</v>
      </c>
      <c r="G745" t="s">
        <v>14</v>
      </c>
      <c r="H745">
        <v>17</v>
      </c>
      <c r="I745" s="10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9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  <c r="V745" t="s">
        <v>14</v>
      </c>
      <c r="W745">
        <v>191</v>
      </c>
    </row>
    <row r="746" spans="1:23" x14ac:dyDescent="0.25">
      <c r="A746">
        <v>744</v>
      </c>
      <c r="B746" t="s">
        <v>1524</v>
      </c>
      <c r="C746" s="6" t="s">
        <v>1525</v>
      </c>
      <c r="D746">
        <v>2000</v>
      </c>
      <c r="E746">
        <v>14240</v>
      </c>
      <c r="F746" s="7">
        <f t="shared" si="66"/>
        <v>712</v>
      </c>
      <c r="G746" t="s">
        <v>20</v>
      </c>
      <c r="H746">
        <v>140</v>
      </c>
      <c r="I746" s="10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9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  <c r="V746" t="s">
        <v>14</v>
      </c>
      <c r="W746">
        <v>16</v>
      </c>
    </row>
    <row r="747" spans="1:23" ht="31.5" x14ac:dyDescent="0.25">
      <c r="A747">
        <v>745</v>
      </c>
      <c r="B747" t="s">
        <v>1526</v>
      </c>
      <c r="C747" s="6" t="s">
        <v>1527</v>
      </c>
      <c r="D747">
        <v>6900</v>
      </c>
      <c r="E747">
        <v>2091</v>
      </c>
      <c r="F747" s="7">
        <f t="shared" si="66"/>
        <v>30.304347826086957</v>
      </c>
      <c r="G747" t="s">
        <v>14</v>
      </c>
      <c r="H747">
        <v>34</v>
      </c>
      <c r="I747" s="10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9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  <c r="V747" t="s">
        <v>20</v>
      </c>
      <c r="W747">
        <v>130</v>
      </c>
    </row>
    <row r="748" spans="1:23" x14ac:dyDescent="0.25">
      <c r="A748">
        <v>746</v>
      </c>
      <c r="B748" t="s">
        <v>1528</v>
      </c>
      <c r="C748" s="6" t="s">
        <v>1529</v>
      </c>
      <c r="D748">
        <v>55800</v>
      </c>
      <c r="E748">
        <v>118580</v>
      </c>
      <c r="F748" s="7">
        <f t="shared" si="66"/>
        <v>212.50896057347671</v>
      </c>
      <c r="G748" t="s">
        <v>20</v>
      </c>
      <c r="H748">
        <v>3388</v>
      </c>
      <c r="I748" s="10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9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  <c r="V748" t="s">
        <v>20</v>
      </c>
      <c r="W748">
        <v>122</v>
      </c>
    </row>
    <row r="749" spans="1:23" x14ac:dyDescent="0.25">
      <c r="A749">
        <v>747</v>
      </c>
      <c r="B749" t="s">
        <v>1530</v>
      </c>
      <c r="C749" s="6" t="s">
        <v>1531</v>
      </c>
      <c r="D749">
        <v>4900</v>
      </c>
      <c r="E749">
        <v>11214</v>
      </c>
      <c r="F749" s="7">
        <f t="shared" si="66"/>
        <v>228.85714285714286</v>
      </c>
      <c r="G749" t="s">
        <v>20</v>
      </c>
      <c r="H749">
        <v>280</v>
      </c>
      <c r="I749" s="10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9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  <c r="V749" t="s">
        <v>14</v>
      </c>
      <c r="W749">
        <v>17</v>
      </c>
    </row>
    <row r="750" spans="1:23" x14ac:dyDescent="0.25">
      <c r="A750">
        <v>748</v>
      </c>
      <c r="B750" t="s">
        <v>1532</v>
      </c>
      <c r="C750" s="6" t="s">
        <v>1533</v>
      </c>
      <c r="D750">
        <v>194900</v>
      </c>
      <c r="E750">
        <v>68137</v>
      </c>
      <c r="F750" s="7">
        <f t="shared" si="66"/>
        <v>34.959979476654695</v>
      </c>
      <c r="G750" t="s">
        <v>74</v>
      </c>
      <c r="H750">
        <v>614</v>
      </c>
      <c r="I750" s="10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9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  <c r="V750" t="s">
        <v>20</v>
      </c>
      <c r="W750">
        <v>140</v>
      </c>
    </row>
    <row r="751" spans="1:23" x14ac:dyDescent="0.25">
      <c r="A751">
        <v>749</v>
      </c>
      <c r="B751" t="s">
        <v>1534</v>
      </c>
      <c r="C751" s="6" t="s">
        <v>1535</v>
      </c>
      <c r="D751">
        <v>8600</v>
      </c>
      <c r="E751">
        <v>13527</v>
      </c>
      <c r="F751" s="7">
        <f t="shared" si="66"/>
        <v>157.29069767441862</v>
      </c>
      <c r="G751" t="s">
        <v>20</v>
      </c>
      <c r="H751">
        <v>366</v>
      </c>
      <c r="I751" s="10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9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  <c r="V751" t="s">
        <v>14</v>
      </c>
      <c r="W751">
        <v>34</v>
      </c>
    </row>
    <row r="752" spans="1:23" x14ac:dyDescent="0.25">
      <c r="A752">
        <v>750</v>
      </c>
      <c r="B752" t="s">
        <v>1536</v>
      </c>
      <c r="C752" s="6" t="s">
        <v>1537</v>
      </c>
      <c r="D752">
        <v>100</v>
      </c>
      <c r="E752">
        <v>1</v>
      </c>
      <c r="F752" s="7">
        <f t="shared" si="66"/>
        <v>1</v>
      </c>
      <c r="G752" t="s">
        <v>14</v>
      </c>
      <c r="H752">
        <v>1</v>
      </c>
      <c r="I752" s="10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9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  <c r="V752" t="s">
        <v>20</v>
      </c>
      <c r="W752">
        <v>3388</v>
      </c>
    </row>
    <row r="753" spans="1:23" x14ac:dyDescent="0.25">
      <c r="A753">
        <v>751</v>
      </c>
      <c r="B753" t="s">
        <v>1538</v>
      </c>
      <c r="C753" s="6" t="s">
        <v>1539</v>
      </c>
      <c r="D753">
        <v>3600</v>
      </c>
      <c r="E753">
        <v>8363</v>
      </c>
      <c r="F753" s="7">
        <f t="shared" si="66"/>
        <v>232.30555555555554</v>
      </c>
      <c r="G753" t="s">
        <v>20</v>
      </c>
      <c r="H753">
        <v>270</v>
      </c>
      <c r="I753" s="10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9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  <c r="V753" t="s">
        <v>20</v>
      </c>
      <c r="W753">
        <v>280</v>
      </c>
    </row>
    <row r="754" spans="1:23" x14ac:dyDescent="0.25">
      <c r="A754">
        <v>752</v>
      </c>
      <c r="B754" t="s">
        <v>1540</v>
      </c>
      <c r="C754" s="6" t="s">
        <v>1541</v>
      </c>
      <c r="D754">
        <v>5800</v>
      </c>
      <c r="E754">
        <v>5362</v>
      </c>
      <c r="F754" s="7">
        <f t="shared" si="66"/>
        <v>92.448275862068968</v>
      </c>
      <c r="G754" t="s">
        <v>74</v>
      </c>
      <c r="H754">
        <v>114</v>
      </c>
      <c r="I754" s="10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9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  <c r="V754" t="s">
        <v>74</v>
      </c>
      <c r="W754">
        <v>614</v>
      </c>
    </row>
    <row r="755" spans="1:23" x14ac:dyDescent="0.25">
      <c r="A755">
        <v>753</v>
      </c>
      <c r="B755" t="s">
        <v>1542</v>
      </c>
      <c r="C755" s="6" t="s">
        <v>1543</v>
      </c>
      <c r="D755">
        <v>4700</v>
      </c>
      <c r="E755">
        <v>12065</v>
      </c>
      <c r="F755" s="7">
        <f t="shared" si="66"/>
        <v>256.70212765957444</v>
      </c>
      <c r="G755" t="s">
        <v>20</v>
      </c>
      <c r="H755">
        <v>137</v>
      </c>
      <c r="I755" s="10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9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  <c r="V755" t="s">
        <v>20</v>
      </c>
      <c r="W755">
        <v>366</v>
      </c>
    </row>
    <row r="756" spans="1:23" x14ac:dyDescent="0.25">
      <c r="A756">
        <v>754</v>
      </c>
      <c r="B756" t="s">
        <v>1544</v>
      </c>
      <c r="C756" s="6" t="s">
        <v>1545</v>
      </c>
      <c r="D756">
        <v>70400</v>
      </c>
      <c r="E756">
        <v>118603</v>
      </c>
      <c r="F756" s="7">
        <f t="shared" si="66"/>
        <v>168.47017045454547</v>
      </c>
      <c r="G756" t="s">
        <v>20</v>
      </c>
      <c r="H756">
        <v>3205</v>
      </c>
      <c r="I756" s="10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9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  <c r="V756" t="s">
        <v>14</v>
      </c>
      <c r="W756">
        <v>1</v>
      </c>
    </row>
    <row r="757" spans="1:23" x14ac:dyDescent="0.25">
      <c r="A757">
        <v>755</v>
      </c>
      <c r="B757" t="s">
        <v>1546</v>
      </c>
      <c r="C757" s="6" t="s">
        <v>1547</v>
      </c>
      <c r="D757">
        <v>4500</v>
      </c>
      <c r="E757">
        <v>7496</v>
      </c>
      <c r="F757" s="7">
        <f t="shared" si="66"/>
        <v>166.57777777777778</v>
      </c>
      <c r="G757" t="s">
        <v>20</v>
      </c>
      <c r="H757">
        <v>288</v>
      </c>
      <c r="I757" s="10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9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  <c r="V757" t="s">
        <v>20</v>
      </c>
      <c r="W757">
        <v>270</v>
      </c>
    </row>
    <row r="758" spans="1:23" x14ac:dyDescent="0.25">
      <c r="A758">
        <v>756</v>
      </c>
      <c r="B758" t="s">
        <v>1548</v>
      </c>
      <c r="C758" s="6" t="s">
        <v>1549</v>
      </c>
      <c r="D758">
        <v>1300</v>
      </c>
      <c r="E758">
        <v>10037</v>
      </c>
      <c r="F758" s="7">
        <f t="shared" si="66"/>
        <v>772.07692307692309</v>
      </c>
      <c r="G758" t="s">
        <v>20</v>
      </c>
      <c r="H758">
        <v>148</v>
      </c>
      <c r="I758" s="10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9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  <c r="V758" t="s">
        <v>74</v>
      </c>
      <c r="W758">
        <v>114</v>
      </c>
    </row>
    <row r="759" spans="1:23" x14ac:dyDescent="0.25">
      <c r="A759">
        <v>757</v>
      </c>
      <c r="B759" t="s">
        <v>1550</v>
      </c>
      <c r="C759" s="6" t="s">
        <v>1551</v>
      </c>
      <c r="D759">
        <v>1400</v>
      </c>
      <c r="E759">
        <v>5696</v>
      </c>
      <c r="F759" s="7">
        <f t="shared" si="66"/>
        <v>406.85714285714283</v>
      </c>
      <c r="G759" t="s">
        <v>20</v>
      </c>
      <c r="H759">
        <v>114</v>
      </c>
      <c r="I759" s="10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9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  <c r="V759" t="s">
        <v>20</v>
      </c>
      <c r="W759">
        <v>137</v>
      </c>
    </row>
    <row r="760" spans="1:23" x14ac:dyDescent="0.25">
      <c r="A760">
        <v>758</v>
      </c>
      <c r="B760" t="s">
        <v>1552</v>
      </c>
      <c r="C760" s="6" t="s">
        <v>1553</v>
      </c>
      <c r="D760">
        <v>29600</v>
      </c>
      <c r="E760">
        <v>167005</v>
      </c>
      <c r="F760" s="7">
        <f t="shared" si="66"/>
        <v>564.20608108108115</v>
      </c>
      <c r="G760" t="s">
        <v>20</v>
      </c>
      <c r="H760">
        <v>1518</v>
      </c>
      <c r="I760" s="10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9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  <c r="V760" t="s">
        <v>20</v>
      </c>
      <c r="W760">
        <v>3205</v>
      </c>
    </row>
    <row r="761" spans="1:23" ht="31.5" x14ac:dyDescent="0.25">
      <c r="A761">
        <v>759</v>
      </c>
      <c r="B761" t="s">
        <v>1554</v>
      </c>
      <c r="C761" s="6" t="s">
        <v>1555</v>
      </c>
      <c r="D761">
        <v>167500</v>
      </c>
      <c r="E761">
        <v>114615</v>
      </c>
      <c r="F761" s="7">
        <f t="shared" si="66"/>
        <v>68.426865671641792</v>
      </c>
      <c r="G761" t="s">
        <v>14</v>
      </c>
      <c r="H761">
        <v>1274</v>
      </c>
      <c r="I761" s="10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9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  <c r="V761" t="s">
        <v>20</v>
      </c>
      <c r="W761">
        <v>288</v>
      </c>
    </row>
    <row r="762" spans="1:23" x14ac:dyDescent="0.25">
      <c r="A762">
        <v>760</v>
      </c>
      <c r="B762" t="s">
        <v>1556</v>
      </c>
      <c r="C762" s="6" t="s">
        <v>1557</v>
      </c>
      <c r="D762">
        <v>48300</v>
      </c>
      <c r="E762">
        <v>16592</v>
      </c>
      <c r="F762" s="7">
        <f t="shared" si="66"/>
        <v>34.351966873706004</v>
      </c>
      <c r="G762" t="s">
        <v>14</v>
      </c>
      <c r="H762">
        <v>210</v>
      </c>
      <c r="I762" s="10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9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  <c r="V762" t="s">
        <v>20</v>
      </c>
      <c r="W762">
        <v>148</v>
      </c>
    </row>
    <row r="763" spans="1:23" x14ac:dyDescent="0.25">
      <c r="A763">
        <v>761</v>
      </c>
      <c r="B763" t="s">
        <v>1558</v>
      </c>
      <c r="C763" s="6" t="s">
        <v>1559</v>
      </c>
      <c r="D763">
        <v>2200</v>
      </c>
      <c r="E763">
        <v>14420</v>
      </c>
      <c r="F763" s="7">
        <f t="shared" si="66"/>
        <v>655.4545454545455</v>
      </c>
      <c r="G763" t="s">
        <v>20</v>
      </c>
      <c r="H763">
        <v>166</v>
      </c>
      <c r="I763" s="10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9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  <c r="V763" t="s">
        <v>20</v>
      </c>
      <c r="W763">
        <v>114</v>
      </c>
    </row>
    <row r="764" spans="1:23" x14ac:dyDescent="0.25">
      <c r="A764">
        <v>762</v>
      </c>
      <c r="B764" t="s">
        <v>668</v>
      </c>
      <c r="C764" s="6" t="s">
        <v>1560</v>
      </c>
      <c r="D764">
        <v>3500</v>
      </c>
      <c r="E764">
        <v>6204</v>
      </c>
      <c r="F764" s="7">
        <f t="shared" si="66"/>
        <v>177.25714285714284</v>
      </c>
      <c r="G764" t="s">
        <v>20</v>
      </c>
      <c r="H764">
        <v>100</v>
      </c>
      <c r="I764" s="10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9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  <c r="V764" t="s">
        <v>20</v>
      </c>
      <c r="W764">
        <v>1518</v>
      </c>
    </row>
    <row r="765" spans="1:23" x14ac:dyDescent="0.25">
      <c r="A765">
        <v>763</v>
      </c>
      <c r="B765" t="s">
        <v>1561</v>
      </c>
      <c r="C765" s="6" t="s">
        <v>1562</v>
      </c>
      <c r="D765">
        <v>5600</v>
      </c>
      <c r="E765">
        <v>6338</v>
      </c>
      <c r="F765" s="7">
        <f t="shared" si="66"/>
        <v>113.17857142857144</v>
      </c>
      <c r="G765" t="s">
        <v>20</v>
      </c>
      <c r="H765">
        <v>235</v>
      </c>
      <c r="I765" s="10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9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  <c r="V765" t="s">
        <v>14</v>
      </c>
      <c r="W765">
        <v>1274</v>
      </c>
    </row>
    <row r="766" spans="1:23" ht="31.5" x14ac:dyDescent="0.25">
      <c r="A766">
        <v>764</v>
      </c>
      <c r="B766" t="s">
        <v>1563</v>
      </c>
      <c r="C766" s="6" t="s">
        <v>1564</v>
      </c>
      <c r="D766">
        <v>1100</v>
      </c>
      <c r="E766">
        <v>8010</v>
      </c>
      <c r="F766" s="7">
        <f t="shared" si="66"/>
        <v>728.18181818181824</v>
      </c>
      <c r="G766" t="s">
        <v>20</v>
      </c>
      <c r="H766">
        <v>148</v>
      </c>
      <c r="I766" s="10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9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  <c r="V766" t="s">
        <v>14</v>
      </c>
      <c r="W766">
        <v>210</v>
      </c>
    </row>
    <row r="767" spans="1:23" x14ac:dyDescent="0.25">
      <c r="A767">
        <v>765</v>
      </c>
      <c r="B767" t="s">
        <v>1565</v>
      </c>
      <c r="C767" s="6" t="s">
        <v>1566</v>
      </c>
      <c r="D767">
        <v>3900</v>
      </c>
      <c r="E767">
        <v>8125</v>
      </c>
      <c r="F767" s="7">
        <f t="shared" si="66"/>
        <v>208.33333333333334</v>
      </c>
      <c r="G767" t="s">
        <v>20</v>
      </c>
      <c r="H767">
        <v>198</v>
      </c>
      <c r="I767" s="10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9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  <c r="V767" t="s">
        <v>20</v>
      </c>
      <c r="W767">
        <v>166</v>
      </c>
    </row>
    <row r="768" spans="1:23" ht="31.5" x14ac:dyDescent="0.25">
      <c r="A768">
        <v>766</v>
      </c>
      <c r="B768" t="s">
        <v>1567</v>
      </c>
      <c r="C768" s="6" t="s">
        <v>1568</v>
      </c>
      <c r="D768">
        <v>43800</v>
      </c>
      <c r="E768">
        <v>13653</v>
      </c>
      <c r="F768" s="7">
        <f t="shared" si="66"/>
        <v>31.171232876712331</v>
      </c>
      <c r="G768" t="s">
        <v>14</v>
      </c>
      <c r="H768">
        <v>248</v>
      </c>
      <c r="I768" s="10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9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  <c r="V768" t="s">
        <v>20</v>
      </c>
      <c r="W768">
        <v>100</v>
      </c>
    </row>
    <row r="769" spans="1:23" x14ac:dyDescent="0.25">
      <c r="A769">
        <v>767</v>
      </c>
      <c r="B769" t="s">
        <v>1569</v>
      </c>
      <c r="C769" s="6" t="s">
        <v>1570</v>
      </c>
      <c r="D769">
        <v>97200</v>
      </c>
      <c r="E769">
        <v>55372</v>
      </c>
      <c r="F769" s="7">
        <f t="shared" si="66"/>
        <v>56.967078189300416</v>
      </c>
      <c r="G769" t="s">
        <v>14</v>
      </c>
      <c r="H769">
        <v>513</v>
      </c>
      <c r="I769" s="10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9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  <c r="V769" t="s">
        <v>20</v>
      </c>
      <c r="W769">
        <v>235</v>
      </c>
    </row>
    <row r="770" spans="1:23" x14ac:dyDescent="0.25">
      <c r="A770">
        <v>768</v>
      </c>
      <c r="B770" t="s">
        <v>1571</v>
      </c>
      <c r="C770" s="6" t="s">
        <v>1572</v>
      </c>
      <c r="D770">
        <v>4800</v>
      </c>
      <c r="E770">
        <v>11088</v>
      </c>
      <c r="F770" s="7">
        <f t="shared" si="66"/>
        <v>231</v>
      </c>
      <c r="G770" t="s">
        <v>20</v>
      </c>
      <c r="H770">
        <v>150</v>
      </c>
      <c r="I770" s="1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7"/>
        <v>41619.25</v>
      </c>
      <c r="O770" s="9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  <c r="V770" t="s">
        <v>20</v>
      </c>
      <c r="W770">
        <v>148</v>
      </c>
    </row>
    <row r="771" spans="1:23" x14ac:dyDescent="0.25">
      <c r="A771">
        <v>769</v>
      </c>
      <c r="B771" t="s">
        <v>1573</v>
      </c>
      <c r="C771" s="6" t="s">
        <v>1574</v>
      </c>
      <c r="D771">
        <v>125600</v>
      </c>
      <c r="E771">
        <v>109106</v>
      </c>
      <c r="F771" s="7">
        <f t="shared" ref="F771:F834" si="72">(E771/D771)*100</f>
        <v>86.867834394904463</v>
      </c>
      <c r="G771" t="s">
        <v>14</v>
      </c>
      <c r="H771">
        <v>3410</v>
      </c>
      <c r="I771" s="10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3">(((L771/60)/60)/24)+DATE(1970,1,1)</f>
        <v>41501.208333333336</v>
      </c>
      <c r="O771" s="9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FIND("/",R771,1)-1)</f>
        <v>games</v>
      </c>
      <c r="T771" t="str">
        <f t="shared" ref="T771:T834" si="76">RIGHT(R771, LEN(R771)-FIND("/",R771,1))</f>
        <v>video games</v>
      </c>
      <c r="V771" t="s">
        <v>20</v>
      </c>
      <c r="W771">
        <v>198</v>
      </c>
    </row>
    <row r="772" spans="1:23" x14ac:dyDescent="0.25">
      <c r="A772">
        <v>770</v>
      </c>
      <c r="B772" t="s">
        <v>1575</v>
      </c>
      <c r="C772" s="6" t="s">
        <v>1576</v>
      </c>
      <c r="D772">
        <v>4300</v>
      </c>
      <c r="E772">
        <v>11642</v>
      </c>
      <c r="F772" s="7">
        <f t="shared" si="72"/>
        <v>270.74418604651163</v>
      </c>
      <c r="G772" t="s">
        <v>20</v>
      </c>
      <c r="H772">
        <v>216</v>
      </c>
      <c r="I772" s="10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9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  <c r="V772" t="s">
        <v>14</v>
      </c>
      <c r="W772">
        <v>248</v>
      </c>
    </row>
    <row r="773" spans="1:23" x14ac:dyDescent="0.25">
      <c r="A773">
        <v>771</v>
      </c>
      <c r="B773" t="s">
        <v>1577</v>
      </c>
      <c r="C773" s="6" t="s">
        <v>1578</v>
      </c>
      <c r="D773">
        <v>5600</v>
      </c>
      <c r="E773">
        <v>2769</v>
      </c>
      <c r="F773" s="7">
        <f t="shared" si="72"/>
        <v>49.446428571428569</v>
      </c>
      <c r="G773" t="s">
        <v>74</v>
      </c>
      <c r="H773">
        <v>26</v>
      </c>
      <c r="I773" s="10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9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  <c r="V773" t="s">
        <v>14</v>
      </c>
      <c r="W773">
        <v>513</v>
      </c>
    </row>
    <row r="774" spans="1:23" x14ac:dyDescent="0.25">
      <c r="A774">
        <v>772</v>
      </c>
      <c r="B774" t="s">
        <v>1579</v>
      </c>
      <c r="C774" s="6" t="s">
        <v>1580</v>
      </c>
      <c r="D774">
        <v>149600</v>
      </c>
      <c r="E774">
        <v>169586</v>
      </c>
      <c r="F774" s="7">
        <f t="shared" si="72"/>
        <v>113.3596256684492</v>
      </c>
      <c r="G774" t="s">
        <v>20</v>
      </c>
      <c r="H774">
        <v>5139</v>
      </c>
      <c r="I774" s="10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9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  <c r="V774" t="s">
        <v>20</v>
      </c>
      <c r="W774">
        <v>150</v>
      </c>
    </row>
    <row r="775" spans="1:23" x14ac:dyDescent="0.25">
      <c r="A775">
        <v>773</v>
      </c>
      <c r="B775" t="s">
        <v>1581</v>
      </c>
      <c r="C775" s="6" t="s">
        <v>1582</v>
      </c>
      <c r="D775">
        <v>53100</v>
      </c>
      <c r="E775">
        <v>101185</v>
      </c>
      <c r="F775" s="7">
        <f t="shared" si="72"/>
        <v>190.55555555555554</v>
      </c>
      <c r="G775" t="s">
        <v>20</v>
      </c>
      <c r="H775">
        <v>2353</v>
      </c>
      <c r="I775" s="10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9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  <c r="V775" t="s">
        <v>14</v>
      </c>
      <c r="W775">
        <v>3410</v>
      </c>
    </row>
    <row r="776" spans="1:23" x14ac:dyDescent="0.25">
      <c r="A776">
        <v>774</v>
      </c>
      <c r="B776" t="s">
        <v>1583</v>
      </c>
      <c r="C776" s="6" t="s">
        <v>1584</v>
      </c>
      <c r="D776">
        <v>5000</v>
      </c>
      <c r="E776">
        <v>6775</v>
      </c>
      <c r="F776" s="7">
        <f t="shared" si="72"/>
        <v>135.5</v>
      </c>
      <c r="G776" t="s">
        <v>20</v>
      </c>
      <c r="H776">
        <v>78</v>
      </c>
      <c r="I776" s="10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9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  <c r="V776" t="s">
        <v>20</v>
      </c>
      <c r="W776">
        <v>216</v>
      </c>
    </row>
    <row r="777" spans="1:23" ht="31.5" x14ac:dyDescent="0.25">
      <c r="A777">
        <v>775</v>
      </c>
      <c r="B777" t="s">
        <v>1585</v>
      </c>
      <c r="C777" s="6" t="s">
        <v>1586</v>
      </c>
      <c r="D777">
        <v>9400</v>
      </c>
      <c r="E777">
        <v>968</v>
      </c>
      <c r="F777" s="7">
        <f t="shared" si="72"/>
        <v>10.297872340425531</v>
      </c>
      <c r="G777" t="s">
        <v>14</v>
      </c>
      <c r="H777">
        <v>10</v>
      </c>
      <c r="I777" s="10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9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  <c r="V777" t="s">
        <v>74</v>
      </c>
      <c r="W777">
        <v>26</v>
      </c>
    </row>
    <row r="778" spans="1:23" x14ac:dyDescent="0.25">
      <c r="A778">
        <v>776</v>
      </c>
      <c r="B778" t="s">
        <v>1587</v>
      </c>
      <c r="C778" s="6" t="s">
        <v>1588</v>
      </c>
      <c r="D778">
        <v>110800</v>
      </c>
      <c r="E778">
        <v>72623</v>
      </c>
      <c r="F778" s="7">
        <f t="shared" si="72"/>
        <v>65.544223826714799</v>
      </c>
      <c r="G778" t="s">
        <v>14</v>
      </c>
      <c r="H778">
        <v>2201</v>
      </c>
      <c r="I778" s="10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9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  <c r="V778" t="s">
        <v>20</v>
      </c>
      <c r="W778">
        <v>5139</v>
      </c>
    </row>
    <row r="779" spans="1:23" x14ac:dyDescent="0.25">
      <c r="A779">
        <v>777</v>
      </c>
      <c r="B779" t="s">
        <v>1589</v>
      </c>
      <c r="C779" s="6" t="s">
        <v>1590</v>
      </c>
      <c r="D779">
        <v>93800</v>
      </c>
      <c r="E779">
        <v>45987</v>
      </c>
      <c r="F779" s="7">
        <f t="shared" si="72"/>
        <v>49.026652452025587</v>
      </c>
      <c r="G779" t="s">
        <v>14</v>
      </c>
      <c r="H779">
        <v>676</v>
      </c>
      <c r="I779" s="10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9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  <c r="V779" t="s">
        <v>20</v>
      </c>
      <c r="W779">
        <v>2353</v>
      </c>
    </row>
    <row r="780" spans="1:23" x14ac:dyDescent="0.25">
      <c r="A780">
        <v>778</v>
      </c>
      <c r="B780" t="s">
        <v>1591</v>
      </c>
      <c r="C780" s="6" t="s">
        <v>1592</v>
      </c>
      <c r="D780">
        <v>1300</v>
      </c>
      <c r="E780">
        <v>10243</v>
      </c>
      <c r="F780" s="7">
        <f t="shared" si="72"/>
        <v>787.92307692307691</v>
      </c>
      <c r="G780" t="s">
        <v>20</v>
      </c>
      <c r="H780">
        <v>174</v>
      </c>
      <c r="I780" s="10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9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  <c r="V780" t="s">
        <v>20</v>
      </c>
      <c r="W780">
        <v>78</v>
      </c>
    </row>
    <row r="781" spans="1:23" x14ac:dyDescent="0.25">
      <c r="A781">
        <v>779</v>
      </c>
      <c r="B781" t="s">
        <v>1593</v>
      </c>
      <c r="C781" s="6" t="s">
        <v>1594</v>
      </c>
      <c r="D781">
        <v>108700</v>
      </c>
      <c r="E781">
        <v>87293</v>
      </c>
      <c r="F781" s="7">
        <f t="shared" si="72"/>
        <v>80.306347746090154</v>
      </c>
      <c r="G781" t="s">
        <v>14</v>
      </c>
      <c r="H781">
        <v>831</v>
      </c>
      <c r="I781" s="10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9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  <c r="V781" t="s">
        <v>14</v>
      </c>
      <c r="W781">
        <v>10</v>
      </c>
    </row>
    <row r="782" spans="1:23" x14ac:dyDescent="0.25">
      <c r="A782">
        <v>780</v>
      </c>
      <c r="B782" t="s">
        <v>1595</v>
      </c>
      <c r="C782" s="6" t="s">
        <v>1596</v>
      </c>
      <c r="D782">
        <v>5100</v>
      </c>
      <c r="E782">
        <v>5421</v>
      </c>
      <c r="F782" s="7">
        <f t="shared" si="72"/>
        <v>106.29411764705883</v>
      </c>
      <c r="G782" t="s">
        <v>20</v>
      </c>
      <c r="H782">
        <v>164</v>
      </c>
      <c r="I782" s="10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9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  <c r="V782" t="s">
        <v>14</v>
      </c>
      <c r="W782">
        <v>2201</v>
      </c>
    </row>
    <row r="783" spans="1:23" x14ac:dyDescent="0.25">
      <c r="A783">
        <v>781</v>
      </c>
      <c r="B783" t="s">
        <v>1597</v>
      </c>
      <c r="C783" s="6" t="s">
        <v>1598</v>
      </c>
      <c r="D783">
        <v>8700</v>
      </c>
      <c r="E783">
        <v>4414</v>
      </c>
      <c r="F783" s="7">
        <f t="shared" si="72"/>
        <v>50.735632183908038</v>
      </c>
      <c r="G783" t="s">
        <v>74</v>
      </c>
      <c r="H783">
        <v>56</v>
      </c>
      <c r="I783" s="10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9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  <c r="V783" t="s">
        <v>14</v>
      </c>
      <c r="W783">
        <v>676</v>
      </c>
    </row>
    <row r="784" spans="1:23" x14ac:dyDescent="0.25">
      <c r="A784">
        <v>782</v>
      </c>
      <c r="B784" t="s">
        <v>1599</v>
      </c>
      <c r="C784" s="6" t="s">
        <v>1600</v>
      </c>
      <c r="D784">
        <v>5100</v>
      </c>
      <c r="E784">
        <v>10981</v>
      </c>
      <c r="F784" s="7">
        <f t="shared" si="72"/>
        <v>215.31372549019611</v>
      </c>
      <c r="G784" t="s">
        <v>20</v>
      </c>
      <c r="H784">
        <v>161</v>
      </c>
      <c r="I784" s="10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9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  <c r="V784" t="s">
        <v>20</v>
      </c>
      <c r="W784">
        <v>174</v>
      </c>
    </row>
    <row r="785" spans="1:23" x14ac:dyDescent="0.25">
      <c r="A785">
        <v>783</v>
      </c>
      <c r="B785" t="s">
        <v>1601</v>
      </c>
      <c r="C785" s="6" t="s">
        <v>1602</v>
      </c>
      <c r="D785">
        <v>7400</v>
      </c>
      <c r="E785">
        <v>10451</v>
      </c>
      <c r="F785" s="7">
        <f t="shared" si="72"/>
        <v>141.22972972972974</v>
      </c>
      <c r="G785" t="s">
        <v>20</v>
      </c>
      <c r="H785">
        <v>138</v>
      </c>
      <c r="I785" s="10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9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  <c r="V785" t="s">
        <v>14</v>
      </c>
      <c r="W785">
        <v>831</v>
      </c>
    </row>
    <row r="786" spans="1:23" x14ac:dyDescent="0.25">
      <c r="A786">
        <v>784</v>
      </c>
      <c r="B786" t="s">
        <v>1603</v>
      </c>
      <c r="C786" s="6" t="s">
        <v>1604</v>
      </c>
      <c r="D786">
        <v>88900</v>
      </c>
      <c r="E786">
        <v>102535</v>
      </c>
      <c r="F786" s="7">
        <f t="shared" si="72"/>
        <v>115.33745781777279</v>
      </c>
      <c r="G786" t="s">
        <v>20</v>
      </c>
      <c r="H786">
        <v>3308</v>
      </c>
      <c r="I786" s="10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9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  <c r="V786" t="s">
        <v>20</v>
      </c>
      <c r="W786">
        <v>164</v>
      </c>
    </row>
    <row r="787" spans="1:23" ht="31.5" x14ac:dyDescent="0.25">
      <c r="A787">
        <v>785</v>
      </c>
      <c r="B787" t="s">
        <v>1605</v>
      </c>
      <c r="C787" s="6" t="s">
        <v>1606</v>
      </c>
      <c r="D787">
        <v>6700</v>
      </c>
      <c r="E787">
        <v>12939</v>
      </c>
      <c r="F787" s="7">
        <f t="shared" si="72"/>
        <v>193.11940298507463</v>
      </c>
      <c r="G787" t="s">
        <v>20</v>
      </c>
      <c r="H787">
        <v>127</v>
      </c>
      <c r="I787" s="10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9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  <c r="V787" t="s">
        <v>74</v>
      </c>
      <c r="W787">
        <v>56</v>
      </c>
    </row>
    <row r="788" spans="1:23" x14ac:dyDescent="0.25">
      <c r="A788">
        <v>786</v>
      </c>
      <c r="B788" t="s">
        <v>1607</v>
      </c>
      <c r="C788" s="6" t="s">
        <v>1608</v>
      </c>
      <c r="D788">
        <v>1500</v>
      </c>
      <c r="E788">
        <v>10946</v>
      </c>
      <c r="F788" s="7">
        <f t="shared" si="72"/>
        <v>729.73333333333335</v>
      </c>
      <c r="G788" t="s">
        <v>20</v>
      </c>
      <c r="H788">
        <v>207</v>
      </c>
      <c r="I788" s="10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9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  <c r="V788" t="s">
        <v>20</v>
      </c>
      <c r="W788">
        <v>161</v>
      </c>
    </row>
    <row r="789" spans="1:23" x14ac:dyDescent="0.25">
      <c r="A789">
        <v>787</v>
      </c>
      <c r="B789" t="s">
        <v>1609</v>
      </c>
      <c r="C789" s="6" t="s">
        <v>1610</v>
      </c>
      <c r="D789">
        <v>61200</v>
      </c>
      <c r="E789">
        <v>60994</v>
      </c>
      <c r="F789" s="7">
        <f t="shared" si="72"/>
        <v>99.66339869281046</v>
      </c>
      <c r="G789" t="s">
        <v>14</v>
      </c>
      <c r="H789">
        <v>859</v>
      </c>
      <c r="I789" s="10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9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  <c r="V789" t="s">
        <v>20</v>
      </c>
      <c r="W789">
        <v>138</v>
      </c>
    </row>
    <row r="790" spans="1:23" x14ac:dyDescent="0.25">
      <c r="A790">
        <v>788</v>
      </c>
      <c r="B790" t="s">
        <v>1611</v>
      </c>
      <c r="C790" s="6" t="s">
        <v>1612</v>
      </c>
      <c r="D790">
        <v>3600</v>
      </c>
      <c r="E790">
        <v>3174</v>
      </c>
      <c r="F790" s="7">
        <f t="shared" si="72"/>
        <v>88.166666666666671</v>
      </c>
      <c r="G790" t="s">
        <v>47</v>
      </c>
      <c r="H790">
        <v>31</v>
      </c>
      <c r="I790" s="10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9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  <c r="V790" t="s">
        <v>20</v>
      </c>
      <c r="W790">
        <v>3308</v>
      </c>
    </row>
    <row r="791" spans="1:23" x14ac:dyDescent="0.25">
      <c r="A791">
        <v>789</v>
      </c>
      <c r="B791" t="s">
        <v>1613</v>
      </c>
      <c r="C791" s="6" t="s">
        <v>1614</v>
      </c>
      <c r="D791">
        <v>9000</v>
      </c>
      <c r="E791">
        <v>3351</v>
      </c>
      <c r="F791" s="7">
        <f t="shared" si="72"/>
        <v>37.233333333333334</v>
      </c>
      <c r="G791" t="s">
        <v>14</v>
      </c>
      <c r="H791">
        <v>45</v>
      </c>
      <c r="I791" s="10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9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  <c r="V791" t="s">
        <v>20</v>
      </c>
      <c r="W791">
        <v>127</v>
      </c>
    </row>
    <row r="792" spans="1:23" x14ac:dyDescent="0.25">
      <c r="A792">
        <v>790</v>
      </c>
      <c r="B792" t="s">
        <v>1615</v>
      </c>
      <c r="C792" s="6" t="s">
        <v>1616</v>
      </c>
      <c r="D792">
        <v>185900</v>
      </c>
      <c r="E792">
        <v>56774</v>
      </c>
      <c r="F792" s="7">
        <f t="shared" si="72"/>
        <v>30.540075309306079</v>
      </c>
      <c r="G792" t="s">
        <v>74</v>
      </c>
      <c r="H792">
        <v>1113</v>
      </c>
      <c r="I792" s="10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9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  <c r="V792" t="s">
        <v>20</v>
      </c>
      <c r="W792">
        <v>207</v>
      </c>
    </row>
    <row r="793" spans="1:23" x14ac:dyDescent="0.25">
      <c r="A793">
        <v>791</v>
      </c>
      <c r="B793" t="s">
        <v>1617</v>
      </c>
      <c r="C793" s="6" t="s">
        <v>1618</v>
      </c>
      <c r="D793">
        <v>2100</v>
      </c>
      <c r="E793">
        <v>540</v>
      </c>
      <c r="F793" s="7">
        <f t="shared" si="72"/>
        <v>25.714285714285712</v>
      </c>
      <c r="G793" t="s">
        <v>14</v>
      </c>
      <c r="H793">
        <v>6</v>
      </c>
      <c r="I793" s="10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9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  <c r="V793" t="s">
        <v>14</v>
      </c>
      <c r="W793">
        <v>859</v>
      </c>
    </row>
    <row r="794" spans="1:23" x14ac:dyDescent="0.25">
      <c r="A794">
        <v>792</v>
      </c>
      <c r="B794" t="s">
        <v>1619</v>
      </c>
      <c r="C794" s="6" t="s">
        <v>1620</v>
      </c>
      <c r="D794">
        <v>2000</v>
      </c>
      <c r="E794">
        <v>680</v>
      </c>
      <c r="F794" s="7">
        <f t="shared" si="72"/>
        <v>34</v>
      </c>
      <c r="G794" t="s">
        <v>14</v>
      </c>
      <c r="H794">
        <v>7</v>
      </c>
      <c r="I794" s="10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9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  <c r="V794" t="s">
        <v>47</v>
      </c>
      <c r="W794">
        <v>31</v>
      </c>
    </row>
    <row r="795" spans="1:23" x14ac:dyDescent="0.25">
      <c r="A795">
        <v>793</v>
      </c>
      <c r="B795" t="s">
        <v>1621</v>
      </c>
      <c r="C795" s="6" t="s">
        <v>1622</v>
      </c>
      <c r="D795">
        <v>1100</v>
      </c>
      <c r="E795">
        <v>13045</v>
      </c>
      <c r="F795" s="7">
        <f t="shared" si="72"/>
        <v>1185.909090909091</v>
      </c>
      <c r="G795" t="s">
        <v>20</v>
      </c>
      <c r="H795">
        <v>181</v>
      </c>
      <c r="I795" s="10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9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  <c r="V795" t="s">
        <v>14</v>
      </c>
      <c r="W795">
        <v>45</v>
      </c>
    </row>
    <row r="796" spans="1:23" x14ac:dyDescent="0.25">
      <c r="A796">
        <v>794</v>
      </c>
      <c r="B796" t="s">
        <v>1623</v>
      </c>
      <c r="C796" s="6" t="s">
        <v>1624</v>
      </c>
      <c r="D796">
        <v>6600</v>
      </c>
      <c r="E796">
        <v>8276</v>
      </c>
      <c r="F796" s="7">
        <f t="shared" si="72"/>
        <v>125.39393939393939</v>
      </c>
      <c r="G796" t="s">
        <v>20</v>
      </c>
      <c r="H796">
        <v>110</v>
      </c>
      <c r="I796" s="10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9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  <c r="V796" t="s">
        <v>74</v>
      </c>
      <c r="W796">
        <v>1113</v>
      </c>
    </row>
    <row r="797" spans="1:23" ht="31.5" x14ac:dyDescent="0.25">
      <c r="A797">
        <v>795</v>
      </c>
      <c r="B797" t="s">
        <v>1625</v>
      </c>
      <c r="C797" s="6" t="s">
        <v>1626</v>
      </c>
      <c r="D797">
        <v>7100</v>
      </c>
      <c r="E797">
        <v>1022</v>
      </c>
      <c r="F797" s="7">
        <f t="shared" si="72"/>
        <v>14.394366197183098</v>
      </c>
      <c r="G797" t="s">
        <v>14</v>
      </c>
      <c r="H797">
        <v>31</v>
      </c>
      <c r="I797" s="10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9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  <c r="V797" t="s">
        <v>14</v>
      </c>
      <c r="W797">
        <v>6</v>
      </c>
    </row>
    <row r="798" spans="1:23" x14ac:dyDescent="0.25">
      <c r="A798">
        <v>796</v>
      </c>
      <c r="B798" t="s">
        <v>1627</v>
      </c>
      <c r="C798" s="6" t="s">
        <v>1628</v>
      </c>
      <c r="D798">
        <v>7800</v>
      </c>
      <c r="E798">
        <v>4275</v>
      </c>
      <c r="F798" s="7">
        <f t="shared" si="72"/>
        <v>54.807692307692314</v>
      </c>
      <c r="G798" t="s">
        <v>14</v>
      </c>
      <c r="H798">
        <v>78</v>
      </c>
      <c r="I798" s="10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9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  <c r="V798" t="s">
        <v>14</v>
      </c>
      <c r="W798">
        <v>7</v>
      </c>
    </row>
    <row r="799" spans="1:23" x14ac:dyDescent="0.25">
      <c r="A799">
        <v>797</v>
      </c>
      <c r="B799" t="s">
        <v>1629</v>
      </c>
      <c r="C799" s="6" t="s">
        <v>1630</v>
      </c>
      <c r="D799">
        <v>7600</v>
      </c>
      <c r="E799">
        <v>8332</v>
      </c>
      <c r="F799" s="7">
        <f t="shared" si="72"/>
        <v>109.63157894736841</v>
      </c>
      <c r="G799" t="s">
        <v>20</v>
      </c>
      <c r="H799">
        <v>185</v>
      </c>
      <c r="I799" s="10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9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  <c r="V799" t="s">
        <v>20</v>
      </c>
      <c r="W799">
        <v>181</v>
      </c>
    </row>
    <row r="800" spans="1:23" x14ac:dyDescent="0.25">
      <c r="A800">
        <v>798</v>
      </c>
      <c r="B800" t="s">
        <v>1631</v>
      </c>
      <c r="C800" s="6" t="s">
        <v>1632</v>
      </c>
      <c r="D800">
        <v>3400</v>
      </c>
      <c r="E800">
        <v>6408</v>
      </c>
      <c r="F800" s="7">
        <f t="shared" si="72"/>
        <v>188.47058823529412</v>
      </c>
      <c r="G800" t="s">
        <v>20</v>
      </c>
      <c r="H800">
        <v>121</v>
      </c>
      <c r="I800" s="10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9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  <c r="V800" t="s">
        <v>20</v>
      </c>
      <c r="W800">
        <v>110</v>
      </c>
    </row>
    <row r="801" spans="1:23" x14ac:dyDescent="0.25">
      <c r="A801">
        <v>799</v>
      </c>
      <c r="B801" t="s">
        <v>1633</v>
      </c>
      <c r="C801" s="6" t="s">
        <v>1634</v>
      </c>
      <c r="D801">
        <v>84500</v>
      </c>
      <c r="E801">
        <v>73522</v>
      </c>
      <c r="F801" s="7">
        <f t="shared" si="72"/>
        <v>87.008284023668637</v>
      </c>
      <c r="G801" t="s">
        <v>14</v>
      </c>
      <c r="H801">
        <v>1225</v>
      </c>
      <c r="I801" s="10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9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  <c r="V801" t="s">
        <v>14</v>
      </c>
      <c r="W801">
        <v>31</v>
      </c>
    </row>
    <row r="802" spans="1:23" x14ac:dyDescent="0.25">
      <c r="A802">
        <v>800</v>
      </c>
      <c r="B802" t="s">
        <v>1635</v>
      </c>
      <c r="C802" s="6" t="s">
        <v>1636</v>
      </c>
      <c r="D802">
        <v>100</v>
      </c>
      <c r="E802">
        <v>1</v>
      </c>
      <c r="F802" s="7">
        <f t="shared" si="72"/>
        <v>1</v>
      </c>
      <c r="G802" t="s">
        <v>14</v>
      </c>
      <c r="H802">
        <v>1</v>
      </c>
      <c r="I802" s="10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9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  <c r="V802" t="s">
        <v>14</v>
      </c>
      <c r="W802">
        <v>78</v>
      </c>
    </row>
    <row r="803" spans="1:23" x14ac:dyDescent="0.25">
      <c r="A803">
        <v>801</v>
      </c>
      <c r="B803" t="s">
        <v>1637</v>
      </c>
      <c r="C803" s="6" t="s">
        <v>1638</v>
      </c>
      <c r="D803">
        <v>2300</v>
      </c>
      <c r="E803">
        <v>4667</v>
      </c>
      <c r="F803" s="7">
        <f t="shared" si="72"/>
        <v>202.9130434782609</v>
      </c>
      <c r="G803" t="s">
        <v>20</v>
      </c>
      <c r="H803">
        <v>106</v>
      </c>
      <c r="I803" s="10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9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  <c r="V803" t="s">
        <v>20</v>
      </c>
      <c r="W803">
        <v>185</v>
      </c>
    </row>
    <row r="804" spans="1:23" ht="31.5" x14ac:dyDescent="0.25">
      <c r="A804">
        <v>802</v>
      </c>
      <c r="B804" t="s">
        <v>1639</v>
      </c>
      <c r="C804" s="6" t="s">
        <v>1640</v>
      </c>
      <c r="D804">
        <v>6200</v>
      </c>
      <c r="E804">
        <v>12216</v>
      </c>
      <c r="F804" s="7">
        <f t="shared" si="72"/>
        <v>197.03225806451613</v>
      </c>
      <c r="G804" t="s">
        <v>20</v>
      </c>
      <c r="H804">
        <v>142</v>
      </c>
      <c r="I804" s="10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9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  <c r="V804" t="s">
        <v>20</v>
      </c>
      <c r="W804">
        <v>121</v>
      </c>
    </row>
    <row r="805" spans="1:23" ht="31.5" x14ac:dyDescent="0.25">
      <c r="A805">
        <v>803</v>
      </c>
      <c r="B805" t="s">
        <v>1641</v>
      </c>
      <c r="C805" s="6" t="s">
        <v>1642</v>
      </c>
      <c r="D805">
        <v>6100</v>
      </c>
      <c r="E805">
        <v>6527</v>
      </c>
      <c r="F805" s="7">
        <f t="shared" si="72"/>
        <v>107</v>
      </c>
      <c r="G805" t="s">
        <v>20</v>
      </c>
      <c r="H805">
        <v>233</v>
      </c>
      <c r="I805" s="10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9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  <c r="V805" t="s">
        <v>14</v>
      </c>
      <c r="W805">
        <v>1225</v>
      </c>
    </row>
    <row r="806" spans="1:23" x14ac:dyDescent="0.25">
      <c r="A806">
        <v>804</v>
      </c>
      <c r="B806" t="s">
        <v>1643</v>
      </c>
      <c r="C806" s="6" t="s">
        <v>1644</v>
      </c>
      <c r="D806">
        <v>2600</v>
      </c>
      <c r="E806">
        <v>6987</v>
      </c>
      <c r="F806" s="7">
        <f t="shared" si="72"/>
        <v>268.73076923076923</v>
      </c>
      <c r="G806" t="s">
        <v>20</v>
      </c>
      <c r="H806">
        <v>218</v>
      </c>
      <c r="I806" s="10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9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  <c r="V806" t="s">
        <v>14</v>
      </c>
      <c r="W806">
        <v>1</v>
      </c>
    </row>
    <row r="807" spans="1:23" ht="31.5" x14ac:dyDescent="0.25">
      <c r="A807">
        <v>805</v>
      </c>
      <c r="B807" t="s">
        <v>1645</v>
      </c>
      <c r="C807" s="6" t="s">
        <v>1646</v>
      </c>
      <c r="D807">
        <v>9700</v>
      </c>
      <c r="E807">
        <v>4932</v>
      </c>
      <c r="F807" s="7">
        <f t="shared" si="72"/>
        <v>50.845360824742272</v>
      </c>
      <c r="G807" t="s">
        <v>14</v>
      </c>
      <c r="H807">
        <v>67</v>
      </c>
      <c r="I807" s="10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9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  <c r="V807" t="s">
        <v>20</v>
      </c>
      <c r="W807">
        <v>106</v>
      </c>
    </row>
    <row r="808" spans="1:23" x14ac:dyDescent="0.25">
      <c r="A808">
        <v>806</v>
      </c>
      <c r="B808" t="s">
        <v>1647</v>
      </c>
      <c r="C808" s="6" t="s">
        <v>1648</v>
      </c>
      <c r="D808">
        <v>700</v>
      </c>
      <c r="E808">
        <v>8262</v>
      </c>
      <c r="F808" s="7">
        <f t="shared" si="72"/>
        <v>1180.2857142857142</v>
      </c>
      <c r="G808" t="s">
        <v>20</v>
      </c>
      <c r="H808">
        <v>76</v>
      </c>
      <c r="I808" s="10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9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  <c r="V808" t="s">
        <v>20</v>
      </c>
      <c r="W808">
        <v>142</v>
      </c>
    </row>
    <row r="809" spans="1:23" x14ac:dyDescent="0.25">
      <c r="A809">
        <v>807</v>
      </c>
      <c r="B809" t="s">
        <v>1649</v>
      </c>
      <c r="C809" s="6" t="s">
        <v>1650</v>
      </c>
      <c r="D809">
        <v>700</v>
      </c>
      <c r="E809">
        <v>1848</v>
      </c>
      <c r="F809" s="7">
        <f t="shared" si="72"/>
        <v>264</v>
      </c>
      <c r="G809" t="s">
        <v>20</v>
      </c>
      <c r="H809">
        <v>43</v>
      </c>
      <c r="I809" s="10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9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  <c r="V809" t="s">
        <v>20</v>
      </c>
      <c r="W809">
        <v>233</v>
      </c>
    </row>
    <row r="810" spans="1:23" x14ac:dyDescent="0.25">
      <c r="A810">
        <v>808</v>
      </c>
      <c r="B810" t="s">
        <v>1651</v>
      </c>
      <c r="C810" s="6" t="s">
        <v>1652</v>
      </c>
      <c r="D810">
        <v>5200</v>
      </c>
      <c r="E810">
        <v>1583</v>
      </c>
      <c r="F810" s="7">
        <f t="shared" si="72"/>
        <v>30.44230769230769</v>
      </c>
      <c r="G810" t="s">
        <v>14</v>
      </c>
      <c r="H810">
        <v>19</v>
      </c>
      <c r="I810" s="10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9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  <c r="V810" t="s">
        <v>20</v>
      </c>
      <c r="W810">
        <v>218</v>
      </c>
    </row>
    <row r="811" spans="1:23" x14ac:dyDescent="0.25">
      <c r="A811">
        <v>809</v>
      </c>
      <c r="B811" t="s">
        <v>1599</v>
      </c>
      <c r="C811" s="6" t="s">
        <v>1653</v>
      </c>
      <c r="D811">
        <v>140800</v>
      </c>
      <c r="E811">
        <v>88536</v>
      </c>
      <c r="F811" s="7">
        <f t="shared" si="72"/>
        <v>62.880681818181813</v>
      </c>
      <c r="G811" t="s">
        <v>14</v>
      </c>
      <c r="H811">
        <v>2108</v>
      </c>
      <c r="I811" s="10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9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  <c r="V811" t="s">
        <v>14</v>
      </c>
      <c r="W811">
        <v>67</v>
      </c>
    </row>
    <row r="812" spans="1:23" x14ac:dyDescent="0.25">
      <c r="A812">
        <v>810</v>
      </c>
      <c r="B812" t="s">
        <v>1654</v>
      </c>
      <c r="C812" s="6" t="s">
        <v>1655</v>
      </c>
      <c r="D812">
        <v>6400</v>
      </c>
      <c r="E812">
        <v>12360</v>
      </c>
      <c r="F812" s="7">
        <f t="shared" si="72"/>
        <v>193.125</v>
      </c>
      <c r="G812" t="s">
        <v>20</v>
      </c>
      <c r="H812">
        <v>221</v>
      </c>
      <c r="I812" s="10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9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  <c r="V812" t="s">
        <v>20</v>
      </c>
      <c r="W812">
        <v>76</v>
      </c>
    </row>
    <row r="813" spans="1:23" x14ac:dyDescent="0.25">
      <c r="A813">
        <v>811</v>
      </c>
      <c r="B813" t="s">
        <v>1656</v>
      </c>
      <c r="C813" s="6" t="s">
        <v>1657</v>
      </c>
      <c r="D813">
        <v>92500</v>
      </c>
      <c r="E813">
        <v>71320</v>
      </c>
      <c r="F813" s="7">
        <f t="shared" si="72"/>
        <v>77.102702702702715</v>
      </c>
      <c r="G813" t="s">
        <v>14</v>
      </c>
      <c r="H813">
        <v>679</v>
      </c>
      <c r="I813" s="10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9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  <c r="V813" t="s">
        <v>20</v>
      </c>
      <c r="W813">
        <v>43</v>
      </c>
    </row>
    <row r="814" spans="1:23" x14ac:dyDescent="0.25">
      <c r="A814">
        <v>812</v>
      </c>
      <c r="B814" t="s">
        <v>1658</v>
      </c>
      <c r="C814" s="6" t="s">
        <v>1659</v>
      </c>
      <c r="D814">
        <v>59700</v>
      </c>
      <c r="E814">
        <v>134640</v>
      </c>
      <c r="F814" s="7">
        <f t="shared" si="72"/>
        <v>225.52763819095478</v>
      </c>
      <c r="G814" t="s">
        <v>20</v>
      </c>
      <c r="H814">
        <v>2805</v>
      </c>
      <c r="I814" s="10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9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  <c r="V814" t="s">
        <v>14</v>
      </c>
      <c r="W814">
        <v>19</v>
      </c>
    </row>
    <row r="815" spans="1:23" x14ac:dyDescent="0.25">
      <c r="A815">
        <v>813</v>
      </c>
      <c r="B815" t="s">
        <v>1660</v>
      </c>
      <c r="C815" s="6" t="s">
        <v>1661</v>
      </c>
      <c r="D815">
        <v>3200</v>
      </c>
      <c r="E815">
        <v>7661</v>
      </c>
      <c r="F815" s="7">
        <f t="shared" si="72"/>
        <v>239.40625</v>
      </c>
      <c r="G815" t="s">
        <v>20</v>
      </c>
      <c r="H815">
        <v>68</v>
      </c>
      <c r="I815" s="10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9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  <c r="V815" t="s">
        <v>14</v>
      </c>
      <c r="W815">
        <v>2108</v>
      </c>
    </row>
    <row r="816" spans="1:23" x14ac:dyDescent="0.25">
      <c r="A816">
        <v>814</v>
      </c>
      <c r="B816" t="s">
        <v>1662</v>
      </c>
      <c r="C816" s="6" t="s">
        <v>1663</v>
      </c>
      <c r="D816">
        <v>3200</v>
      </c>
      <c r="E816">
        <v>2950</v>
      </c>
      <c r="F816" s="7">
        <f t="shared" si="72"/>
        <v>92.1875</v>
      </c>
      <c r="G816" t="s">
        <v>14</v>
      </c>
      <c r="H816">
        <v>36</v>
      </c>
      <c r="I816" s="10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9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  <c r="V816" t="s">
        <v>20</v>
      </c>
      <c r="W816">
        <v>221</v>
      </c>
    </row>
    <row r="817" spans="1:23" ht="31.5" x14ac:dyDescent="0.25">
      <c r="A817">
        <v>815</v>
      </c>
      <c r="B817" t="s">
        <v>1664</v>
      </c>
      <c r="C817" s="6" t="s">
        <v>1665</v>
      </c>
      <c r="D817">
        <v>9000</v>
      </c>
      <c r="E817">
        <v>11721</v>
      </c>
      <c r="F817" s="7">
        <f t="shared" si="72"/>
        <v>130.23333333333335</v>
      </c>
      <c r="G817" t="s">
        <v>20</v>
      </c>
      <c r="H817">
        <v>183</v>
      </c>
      <c r="I817" s="10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9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  <c r="V817" t="s">
        <v>14</v>
      </c>
      <c r="W817">
        <v>679</v>
      </c>
    </row>
    <row r="818" spans="1:23" x14ac:dyDescent="0.25">
      <c r="A818">
        <v>816</v>
      </c>
      <c r="B818" t="s">
        <v>1666</v>
      </c>
      <c r="C818" s="6" t="s">
        <v>1667</v>
      </c>
      <c r="D818">
        <v>2300</v>
      </c>
      <c r="E818">
        <v>14150</v>
      </c>
      <c r="F818" s="7">
        <f t="shared" si="72"/>
        <v>615.21739130434787</v>
      </c>
      <c r="G818" t="s">
        <v>20</v>
      </c>
      <c r="H818">
        <v>133</v>
      </c>
      <c r="I818" s="10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9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  <c r="V818" t="s">
        <v>20</v>
      </c>
      <c r="W818">
        <v>2805</v>
      </c>
    </row>
    <row r="819" spans="1:23" x14ac:dyDescent="0.25">
      <c r="A819">
        <v>817</v>
      </c>
      <c r="B819" t="s">
        <v>1668</v>
      </c>
      <c r="C819" s="6" t="s">
        <v>1669</v>
      </c>
      <c r="D819">
        <v>51300</v>
      </c>
      <c r="E819">
        <v>189192</v>
      </c>
      <c r="F819" s="7">
        <f t="shared" si="72"/>
        <v>368.79532163742692</v>
      </c>
      <c r="G819" t="s">
        <v>20</v>
      </c>
      <c r="H819">
        <v>2489</v>
      </c>
      <c r="I819" s="10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9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  <c r="V819" t="s">
        <v>20</v>
      </c>
      <c r="W819">
        <v>68</v>
      </c>
    </row>
    <row r="820" spans="1:23" x14ac:dyDescent="0.25">
      <c r="A820">
        <v>818</v>
      </c>
      <c r="B820" t="s">
        <v>676</v>
      </c>
      <c r="C820" s="6" t="s">
        <v>1670</v>
      </c>
      <c r="D820">
        <v>700</v>
      </c>
      <c r="E820">
        <v>7664</v>
      </c>
      <c r="F820" s="7">
        <f t="shared" si="72"/>
        <v>1094.8571428571429</v>
      </c>
      <c r="G820" t="s">
        <v>20</v>
      </c>
      <c r="H820">
        <v>69</v>
      </c>
      <c r="I820" s="10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9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  <c r="V820" t="s">
        <v>14</v>
      </c>
      <c r="W820">
        <v>36</v>
      </c>
    </row>
    <row r="821" spans="1:23" ht="31.5" x14ac:dyDescent="0.25">
      <c r="A821">
        <v>819</v>
      </c>
      <c r="B821" t="s">
        <v>1671</v>
      </c>
      <c r="C821" s="6" t="s">
        <v>1672</v>
      </c>
      <c r="D821">
        <v>8900</v>
      </c>
      <c r="E821">
        <v>4509</v>
      </c>
      <c r="F821" s="7">
        <f t="shared" si="72"/>
        <v>50.662921348314605</v>
      </c>
      <c r="G821" t="s">
        <v>14</v>
      </c>
      <c r="H821">
        <v>47</v>
      </c>
      <c r="I821" s="10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9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  <c r="V821" t="s">
        <v>20</v>
      </c>
      <c r="W821">
        <v>183</v>
      </c>
    </row>
    <row r="822" spans="1:23" x14ac:dyDescent="0.25">
      <c r="A822">
        <v>820</v>
      </c>
      <c r="B822" t="s">
        <v>1673</v>
      </c>
      <c r="C822" s="6" t="s">
        <v>1674</v>
      </c>
      <c r="D822">
        <v>1500</v>
      </c>
      <c r="E822">
        <v>12009</v>
      </c>
      <c r="F822" s="7">
        <f t="shared" si="72"/>
        <v>800.6</v>
      </c>
      <c r="G822" t="s">
        <v>20</v>
      </c>
      <c r="H822">
        <v>279</v>
      </c>
      <c r="I822" s="10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9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  <c r="V822" t="s">
        <v>20</v>
      </c>
      <c r="W822">
        <v>133</v>
      </c>
    </row>
    <row r="823" spans="1:23" x14ac:dyDescent="0.25">
      <c r="A823">
        <v>821</v>
      </c>
      <c r="B823" t="s">
        <v>1675</v>
      </c>
      <c r="C823" s="6" t="s">
        <v>1676</v>
      </c>
      <c r="D823">
        <v>4900</v>
      </c>
      <c r="E823">
        <v>14273</v>
      </c>
      <c r="F823" s="7">
        <f t="shared" si="72"/>
        <v>291.28571428571428</v>
      </c>
      <c r="G823" t="s">
        <v>20</v>
      </c>
      <c r="H823">
        <v>210</v>
      </c>
      <c r="I823" s="10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9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  <c r="V823" t="s">
        <v>20</v>
      </c>
      <c r="W823">
        <v>2489</v>
      </c>
    </row>
    <row r="824" spans="1:23" x14ac:dyDescent="0.25">
      <c r="A824">
        <v>822</v>
      </c>
      <c r="B824" t="s">
        <v>1677</v>
      </c>
      <c r="C824" s="6" t="s">
        <v>1678</v>
      </c>
      <c r="D824">
        <v>54000</v>
      </c>
      <c r="E824">
        <v>188982</v>
      </c>
      <c r="F824" s="7">
        <f t="shared" si="72"/>
        <v>349.9666666666667</v>
      </c>
      <c r="G824" t="s">
        <v>20</v>
      </c>
      <c r="H824">
        <v>2100</v>
      </c>
      <c r="I824" s="10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9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  <c r="V824" t="s">
        <v>20</v>
      </c>
      <c r="W824">
        <v>69</v>
      </c>
    </row>
    <row r="825" spans="1:23" x14ac:dyDescent="0.25">
      <c r="A825">
        <v>823</v>
      </c>
      <c r="B825" t="s">
        <v>1679</v>
      </c>
      <c r="C825" s="6" t="s">
        <v>1680</v>
      </c>
      <c r="D825">
        <v>4100</v>
      </c>
      <c r="E825">
        <v>14640</v>
      </c>
      <c r="F825" s="7">
        <f t="shared" si="72"/>
        <v>357.07317073170731</v>
      </c>
      <c r="G825" t="s">
        <v>20</v>
      </c>
      <c r="H825">
        <v>252</v>
      </c>
      <c r="I825" s="10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9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  <c r="V825" t="s">
        <v>14</v>
      </c>
      <c r="W825">
        <v>47</v>
      </c>
    </row>
    <row r="826" spans="1:23" x14ac:dyDescent="0.25">
      <c r="A826">
        <v>824</v>
      </c>
      <c r="B826" t="s">
        <v>1681</v>
      </c>
      <c r="C826" s="6" t="s">
        <v>1682</v>
      </c>
      <c r="D826">
        <v>85000</v>
      </c>
      <c r="E826">
        <v>107516</v>
      </c>
      <c r="F826" s="7">
        <f t="shared" si="72"/>
        <v>126.48941176470588</v>
      </c>
      <c r="G826" t="s">
        <v>20</v>
      </c>
      <c r="H826">
        <v>1280</v>
      </c>
      <c r="I826" s="10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9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  <c r="V826" t="s">
        <v>20</v>
      </c>
      <c r="W826">
        <v>279</v>
      </c>
    </row>
    <row r="827" spans="1:23" x14ac:dyDescent="0.25">
      <c r="A827">
        <v>825</v>
      </c>
      <c r="B827" t="s">
        <v>1683</v>
      </c>
      <c r="C827" s="6" t="s">
        <v>1684</v>
      </c>
      <c r="D827">
        <v>3600</v>
      </c>
      <c r="E827">
        <v>13950</v>
      </c>
      <c r="F827" s="7">
        <f t="shared" si="72"/>
        <v>387.5</v>
      </c>
      <c r="G827" t="s">
        <v>20</v>
      </c>
      <c r="H827">
        <v>157</v>
      </c>
      <c r="I827" s="10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9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  <c r="V827" t="s">
        <v>20</v>
      </c>
      <c r="W827">
        <v>210</v>
      </c>
    </row>
    <row r="828" spans="1:23" ht="31.5" x14ac:dyDescent="0.25">
      <c r="A828">
        <v>826</v>
      </c>
      <c r="B828" t="s">
        <v>1685</v>
      </c>
      <c r="C828" s="6" t="s">
        <v>1686</v>
      </c>
      <c r="D828">
        <v>2800</v>
      </c>
      <c r="E828">
        <v>12797</v>
      </c>
      <c r="F828" s="7">
        <f t="shared" si="72"/>
        <v>457.03571428571428</v>
      </c>
      <c r="G828" t="s">
        <v>20</v>
      </c>
      <c r="H828">
        <v>194</v>
      </c>
      <c r="I828" s="10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9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  <c r="V828" t="s">
        <v>20</v>
      </c>
      <c r="W828">
        <v>2100</v>
      </c>
    </row>
    <row r="829" spans="1:23" ht="31.5" x14ac:dyDescent="0.25">
      <c r="A829">
        <v>827</v>
      </c>
      <c r="B829" t="s">
        <v>1687</v>
      </c>
      <c r="C829" s="6" t="s">
        <v>1688</v>
      </c>
      <c r="D829">
        <v>2300</v>
      </c>
      <c r="E829">
        <v>6134</v>
      </c>
      <c r="F829" s="7">
        <f t="shared" si="72"/>
        <v>266.69565217391306</v>
      </c>
      <c r="G829" t="s">
        <v>20</v>
      </c>
      <c r="H829">
        <v>82</v>
      </c>
      <c r="I829" s="10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9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  <c r="V829" t="s">
        <v>20</v>
      </c>
      <c r="W829">
        <v>252</v>
      </c>
    </row>
    <row r="830" spans="1:23" ht="31.5" x14ac:dyDescent="0.25">
      <c r="A830">
        <v>828</v>
      </c>
      <c r="B830" t="s">
        <v>1689</v>
      </c>
      <c r="C830" s="6" t="s">
        <v>1690</v>
      </c>
      <c r="D830">
        <v>7100</v>
      </c>
      <c r="E830">
        <v>4899</v>
      </c>
      <c r="F830" s="7">
        <f t="shared" si="72"/>
        <v>69</v>
      </c>
      <c r="G830" t="s">
        <v>14</v>
      </c>
      <c r="H830">
        <v>70</v>
      </c>
      <c r="I830" s="10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9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  <c r="V830" t="s">
        <v>20</v>
      </c>
      <c r="W830">
        <v>1280</v>
      </c>
    </row>
    <row r="831" spans="1:23" x14ac:dyDescent="0.25">
      <c r="A831">
        <v>829</v>
      </c>
      <c r="B831" t="s">
        <v>1691</v>
      </c>
      <c r="C831" s="6" t="s">
        <v>1692</v>
      </c>
      <c r="D831">
        <v>9600</v>
      </c>
      <c r="E831">
        <v>4929</v>
      </c>
      <c r="F831" s="7">
        <f t="shared" si="72"/>
        <v>51.34375</v>
      </c>
      <c r="G831" t="s">
        <v>14</v>
      </c>
      <c r="H831">
        <v>154</v>
      </c>
      <c r="I831" s="10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9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  <c r="V831" t="s">
        <v>20</v>
      </c>
      <c r="W831">
        <v>157</v>
      </c>
    </row>
    <row r="832" spans="1:23" ht="31.5" x14ac:dyDescent="0.25">
      <c r="A832">
        <v>830</v>
      </c>
      <c r="B832" t="s">
        <v>1693</v>
      </c>
      <c r="C832" s="6" t="s">
        <v>1694</v>
      </c>
      <c r="D832">
        <v>121600</v>
      </c>
      <c r="E832">
        <v>1424</v>
      </c>
      <c r="F832" s="7">
        <f t="shared" si="72"/>
        <v>1.1710526315789473</v>
      </c>
      <c r="G832" t="s">
        <v>14</v>
      </c>
      <c r="H832">
        <v>22</v>
      </c>
      <c r="I832" s="10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9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  <c r="V832" t="s">
        <v>20</v>
      </c>
      <c r="W832">
        <v>194</v>
      </c>
    </row>
    <row r="833" spans="1:23" ht="31.5" x14ac:dyDescent="0.25">
      <c r="A833">
        <v>831</v>
      </c>
      <c r="B833" t="s">
        <v>1695</v>
      </c>
      <c r="C833" s="6" t="s">
        <v>1696</v>
      </c>
      <c r="D833">
        <v>97100</v>
      </c>
      <c r="E833">
        <v>105817</v>
      </c>
      <c r="F833" s="7">
        <f t="shared" si="72"/>
        <v>108.97734294541709</v>
      </c>
      <c r="G833" t="s">
        <v>20</v>
      </c>
      <c r="H833">
        <v>4233</v>
      </c>
      <c r="I833" s="10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9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  <c r="V833" t="s">
        <v>20</v>
      </c>
      <c r="W833">
        <v>82</v>
      </c>
    </row>
    <row r="834" spans="1:23" x14ac:dyDescent="0.25">
      <c r="A834">
        <v>832</v>
      </c>
      <c r="B834" t="s">
        <v>1697</v>
      </c>
      <c r="C834" s="6" t="s">
        <v>1698</v>
      </c>
      <c r="D834">
        <v>43200</v>
      </c>
      <c r="E834">
        <v>136156</v>
      </c>
      <c r="F834" s="7">
        <f t="shared" si="72"/>
        <v>315.17592592592592</v>
      </c>
      <c r="G834" t="s">
        <v>20</v>
      </c>
      <c r="H834">
        <v>1297</v>
      </c>
      <c r="I834" s="10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3"/>
        <v>42299.208333333328</v>
      </c>
      <c r="O834" s="9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  <c r="V834" t="s">
        <v>14</v>
      </c>
      <c r="W834">
        <v>70</v>
      </c>
    </row>
    <row r="835" spans="1:23" x14ac:dyDescent="0.25">
      <c r="A835">
        <v>833</v>
      </c>
      <c r="B835" t="s">
        <v>1699</v>
      </c>
      <c r="C835" s="6" t="s">
        <v>1700</v>
      </c>
      <c r="D835">
        <v>6800</v>
      </c>
      <c r="E835">
        <v>10723</v>
      </c>
      <c r="F835" s="7">
        <f t="shared" ref="F835:F898" si="78">(E835/D835)*100</f>
        <v>157.69117647058823</v>
      </c>
      <c r="G835" t="s">
        <v>20</v>
      </c>
      <c r="H835">
        <v>165</v>
      </c>
      <c r="I835" s="10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(((L835/60)/60)/24)+DATE(1970,1,1)</f>
        <v>40588.25</v>
      </c>
      <c r="O835" s="9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FIND("/",R835,1)-1)</f>
        <v>publishing</v>
      </c>
      <c r="T835" t="str">
        <f t="shared" ref="T835:T898" si="82">RIGHT(R835, LEN(R835)-FIND("/",R835,1))</f>
        <v>translations</v>
      </c>
      <c r="V835" t="s">
        <v>14</v>
      </c>
      <c r="W835">
        <v>154</v>
      </c>
    </row>
    <row r="836" spans="1:23" x14ac:dyDescent="0.25">
      <c r="A836">
        <v>834</v>
      </c>
      <c r="B836" t="s">
        <v>1701</v>
      </c>
      <c r="C836" s="6" t="s">
        <v>1702</v>
      </c>
      <c r="D836">
        <v>7300</v>
      </c>
      <c r="E836">
        <v>11228</v>
      </c>
      <c r="F836" s="7">
        <f t="shared" si="78"/>
        <v>153.8082191780822</v>
      </c>
      <c r="G836" t="s">
        <v>20</v>
      </c>
      <c r="H836">
        <v>119</v>
      </c>
      <c r="I836" s="10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9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  <c r="V836" t="s">
        <v>14</v>
      </c>
      <c r="W836">
        <v>22</v>
      </c>
    </row>
    <row r="837" spans="1:23" x14ac:dyDescent="0.25">
      <c r="A837">
        <v>835</v>
      </c>
      <c r="B837" t="s">
        <v>1703</v>
      </c>
      <c r="C837" s="6" t="s">
        <v>1704</v>
      </c>
      <c r="D837">
        <v>86200</v>
      </c>
      <c r="E837">
        <v>77355</v>
      </c>
      <c r="F837" s="7">
        <f t="shared" si="78"/>
        <v>89.738979118329468</v>
      </c>
      <c r="G837" t="s">
        <v>14</v>
      </c>
      <c r="H837">
        <v>1758</v>
      </c>
      <c r="I837" s="10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9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  <c r="V837" t="s">
        <v>20</v>
      </c>
      <c r="W837">
        <v>4233</v>
      </c>
    </row>
    <row r="838" spans="1:23" x14ac:dyDescent="0.25">
      <c r="A838">
        <v>836</v>
      </c>
      <c r="B838" t="s">
        <v>1705</v>
      </c>
      <c r="C838" s="6" t="s">
        <v>1706</v>
      </c>
      <c r="D838">
        <v>8100</v>
      </c>
      <c r="E838">
        <v>6086</v>
      </c>
      <c r="F838" s="7">
        <f t="shared" si="78"/>
        <v>75.135802469135797</v>
      </c>
      <c r="G838" t="s">
        <v>14</v>
      </c>
      <c r="H838">
        <v>94</v>
      </c>
      <c r="I838" s="10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9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  <c r="V838" t="s">
        <v>20</v>
      </c>
      <c r="W838">
        <v>1297</v>
      </c>
    </row>
    <row r="839" spans="1:23" x14ac:dyDescent="0.25">
      <c r="A839">
        <v>837</v>
      </c>
      <c r="B839" t="s">
        <v>1707</v>
      </c>
      <c r="C839" s="6" t="s">
        <v>1708</v>
      </c>
      <c r="D839">
        <v>17700</v>
      </c>
      <c r="E839">
        <v>150960</v>
      </c>
      <c r="F839" s="7">
        <f t="shared" si="78"/>
        <v>852.88135593220341</v>
      </c>
      <c r="G839" t="s">
        <v>20</v>
      </c>
      <c r="H839">
        <v>1797</v>
      </c>
      <c r="I839" s="10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9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  <c r="V839" t="s">
        <v>20</v>
      </c>
      <c r="W839">
        <v>165</v>
      </c>
    </row>
    <row r="840" spans="1:23" x14ac:dyDescent="0.25">
      <c r="A840">
        <v>838</v>
      </c>
      <c r="B840" t="s">
        <v>1709</v>
      </c>
      <c r="C840" s="6" t="s">
        <v>1710</v>
      </c>
      <c r="D840">
        <v>6400</v>
      </c>
      <c r="E840">
        <v>8890</v>
      </c>
      <c r="F840" s="7">
        <f t="shared" si="78"/>
        <v>138.90625</v>
      </c>
      <c r="G840" t="s">
        <v>20</v>
      </c>
      <c r="H840">
        <v>261</v>
      </c>
      <c r="I840" s="10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9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  <c r="V840" t="s">
        <v>20</v>
      </c>
      <c r="W840">
        <v>119</v>
      </c>
    </row>
    <row r="841" spans="1:23" x14ac:dyDescent="0.25">
      <c r="A841">
        <v>839</v>
      </c>
      <c r="B841" t="s">
        <v>1711</v>
      </c>
      <c r="C841" s="6" t="s">
        <v>1712</v>
      </c>
      <c r="D841">
        <v>7700</v>
      </c>
      <c r="E841">
        <v>14644</v>
      </c>
      <c r="F841" s="7">
        <f t="shared" si="78"/>
        <v>190.18181818181819</v>
      </c>
      <c r="G841" t="s">
        <v>20</v>
      </c>
      <c r="H841">
        <v>157</v>
      </c>
      <c r="I841" s="10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9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  <c r="V841" t="s">
        <v>14</v>
      </c>
      <c r="W841">
        <v>1758</v>
      </c>
    </row>
    <row r="842" spans="1:23" x14ac:dyDescent="0.25">
      <c r="A842">
        <v>840</v>
      </c>
      <c r="B842" t="s">
        <v>1713</v>
      </c>
      <c r="C842" s="6" t="s">
        <v>1714</v>
      </c>
      <c r="D842">
        <v>116300</v>
      </c>
      <c r="E842">
        <v>116583</v>
      </c>
      <c r="F842" s="7">
        <f t="shared" si="78"/>
        <v>100.24333619948409</v>
      </c>
      <c r="G842" t="s">
        <v>20</v>
      </c>
      <c r="H842">
        <v>3533</v>
      </c>
      <c r="I842" s="10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9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  <c r="V842" t="s">
        <v>14</v>
      </c>
      <c r="W842">
        <v>94</v>
      </c>
    </row>
    <row r="843" spans="1:23" x14ac:dyDescent="0.25">
      <c r="A843">
        <v>841</v>
      </c>
      <c r="B843" t="s">
        <v>1715</v>
      </c>
      <c r="C843" s="6" t="s">
        <v>1716</v>
      </c>
      <c r="D843">
        <v>9100</v>
      </c>
      <c r="E843">
        <v>12991</v>
      </c>
      <c r="F843" s="7">
        <f t="shared" si="78"/>
        <v>142.75824175824175</v>
      </c>
      <c r="G843" t="s">
        <v>20</v>
      </c>
      <c r="H843">
        <v>155</v>
      </c>
      <c r="I843" s="10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9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  <c r="V843" t="s">
        <v>20</v>
      </c>
      <c r="W843">
        <v>1797</v>
      </c>
    </row>
    <row r="844" spans="1:23" ht="31.5" x14ac:dyDescent="0.25">
      <c r="A844">
        <v>842</v>
      </c>
      <c r="B844" t="s">
        <v>1717</v>
      </c>
      <c r="C844" s="6" t="s">
        <v>1718</v>
      </c>
      <c r="D844">
        <v>1500</v>
      </c>
      <c r="E844">
        <v>8447</v>
      </c>
      <c r="F844" s="7">
        <f t="shared" si="78"/>
        <v>563.13333333333333</v>
      </c>
      <c r="G844" t="s">
        <v>20</v>
      </c>
      <c r="H844">
        <v>132</v>
      </c>
      <c r="I844" s="10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9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  <c r="V844" t="s">
        <v>20</v>
      </c>
      <c r="W844">
        <v>261</v>
      </c>
    </row>
    <row r="845" spans="1:23" ht="31.5" x14ac:dyDescent="0.25">
      <c r="A845">
        <v>843</v>
      </c>
      <c r="B845" t="s">
        <v>1719</v>
      </c>
      <c r="C845" s="6" t="s">
        <v>1720</v>
      </c>
      <c r="D845">
        <v>8800</v>
      </c>
      <c r="E845">
        <v>2703</v>
      </c>
      <c r="F845" s="7">
        <f t="shared" si="78"/>
        <v>30.715909090909086</v>
      </c>
      <c r="G845" t="s">
        <v>14</v>
      </c>
      <c r="H845">
        <v>33</v>
      </c>
      <c r="I845" s="10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9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  <c r="V845" t="s">
        <v>20</v>
      </c>
      <c r="W845">
        <v>157</v>
      </c>
    </row>
    <row r="846" spans="1:23" x14ac:dyDescent="0.25">
      <c r="A846">
        <v>844</v>
      </c>
      <c r="B846" t="s">
        <v>1721</v>
      </c>
      <c r="C846" s="6" t="s">
        <v>1722</v>
      </c>
      <c r="D846">
        <v>8800</v>
      </c>
      <c r="E846">
        <v>8747</v>
      </c>
      <c r="F846" s="7">
        <f t="shared" si="78"/>
        <v>99.39772727272728</v>
      </c>
      <c r="G846" t="s">
        <v>74</v>
      </c>
      <c r="H846">
        <v>94</v>
      </c>
      <c r="I846" s="10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9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  <c r="V846" t="s">
        <v>20</v>
      </c>
      <c r="W846">
        <v>3533</v>
      </c>
    </row>
    <row r="847" spans="1:23" x14ac:dyDescent="0.25">
      <c r="A847">
        <v>845</v>
      </c>
      <c r="B847" t="s">
        <v>1723</v>
      </c>
      <c r="C847" s="6" t="s">
        <v>1724</v>
      </c>
      <c r="D847">
        <v>69900</v>
      </c>
      <c r="E847">
        <v>138087</v>
      </c>
      <c r="F847" s="7">
        <f t="shared" si="78"/>
        <v>197.54935622317598</v>
      </c>
      <c r="G847" t="s">
        <v>20</v>
      </c>
      <c r="H847">
        <v>1354</v>
      </c>
      <c r="I847" s="10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9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  <c r="V847" t="s">
        <v>20</v>
      </c>
      <c r="W847">
        <v>155</v>
      </c>
    </row>
    <row r="848" spans="1:23" x14ac:dyDescent="0.25">
      <c r="A848">
        <v>846</v>
      </c>
      <c r="B848" t="s">
        <v>1725</v>
      </c>
      <c r="C848" s="6" t="s">
        <v>1726</v>
      </c>
      <c r="D848">
        <v>1000</v>
      </c>
      <c r="E848">
        <v>5085</v>
      </c>
      <c r="F848" s="7">
        <f t="shared" si="78"/>
        <v>508.5</v>
      </c>
      <c r="G848" t="s">
        <v>20</v>
      </c>
      <c r="H848">
        <v>48</v>
      </c>
      <c r="I848" s="10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9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  <c r="V848" t="s">
        <v>20</v>
      </c>
      <c r="W848">
        <v>132</v>
      </c>
    </row>
    <row r="849" spans="1:23" x14ac:dyDescent="0.25">
      <c r="A849">
        <v>847</v>
      </c>
      <c r="B849" t="s">
        <v>1727</v>
      </c>
      <c r="C849" s="6" t="s">
        <v>1728</v>
      </c>
      <c r="D849">
        <v>4700</v>
      </c>
      <c r="E849">
        <v>11174</v>
      </c>
      <c r="F849" s="7">
        <f t="shared" si="78"/>
        <v>237.74468085106383</v>
      </c>
      <c r="G849" t="s">
        <v>20</v>
      </c>
      <c r="H849">
        <v>110</v>
      </c>
      <c r="I849" s="10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9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  <c r="V849" t="s">
        <v>14</v>
      </c>
      <c r="W849">
        <v>33</v>
      </c>
    </row>
    <row r="850" spans="1:23" x14ac:dyDescent="0.25">
      <c r="A850">
        <v>848</v>
      </c>
      <c r="B850" t="s">
        <v>1729</v>
      </c>
      <c r="C850" s="6" t="s">
        <v>1730</v>
      </c>
      <c r="D850">
        <v>3200</v>
      </c>
      <c r="E850">
        <v>10831</v>
      </c>
      <c r="F850" s="7">
        <f t="shared" si="78"/>
        <v>338.46875</v>
      </c>
      <c r="G850" t="s">
        <v>20</v>
      </c>
      <c r="H850">
        <v>172</v>
      </c>
      <c r="I850" s="10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9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  <c r="V850" t="s">
        <v>74</v>
      </c>
      <c r="W850">
        <v>94</v>
      </c>
    </row>
    <row r="851" spans="1:23" x14ac:dyDescent="0.25">
      <c r="A851">
        <v>849</v>
      </c>
      <c r="B851" t="s">
        <v>1731</v>
      </c>
      <c r="C851" s="6" t="s">
        <v>1732</v>
      </c>
      <c r="D851">
        <v>6700</v>
      </c>
      <c r="E851">
        <v>8917</v>
      </c>
      <c r="F851" s="7">
        <f t="shared" si="78"/>
        <v>133.08955223880596</v>
      </c>
      <c r="G851" t="s">
        <v>20</v>
      </c>
      <c r="H851">
        <v>307</v>
      </c>
      <c r="I851" s="10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9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  <c r="V851" t="s">
        <v>20</v>
      </c>
      <c r="W851">
        <v>1354</v>
      </c>
    </row>
    <row r="852" spans="1:23" x14ac:dyDescent="0.25">
      <c r="A852">
        <v>850</v>
      </c>
      <c r="B852" t="s">
        <v>1733</v>
      </c>
      <c r="C852" s="6" t="s">
        <v>1734</v>
      </c>
      <c r="D852">
        <v>100</v>
      </c>
      <c r="E852">
        <v>1</v>
      </c>
      <c r="F852" s="7">
        <f t="shared" si="78"/>
        <v>1</v>
      </c>
      <c r="G852" t="s">
        <v>14</v>
      </c>
      <c r="H852">
        <v>1</v>
      </c>
      <c r="I852" s="10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9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  <c r="V852" t="s">
        <v>20</v>
      </c>
      <c r="W852">
        <v>48</v>
      </c>
    </row>
    <row r="853" spans="1:23" ht="31.5" x14ac:dyDescent="0.25">
      <c r="A853">
        <v>851</v>
      </c>
      <c r="B853" t="s">
        <v>1735</v>
      </c>
      <c r="C853" s="6" t="s">
        <v>1736</v>
      </c>
      <c r="D853">
        <v>6000</v>
      </c>
      <c r="E853">
        <v>12468</v>
      </c>
      <c r="F853" s="7">
        <f t="shared" si="78"/>
        <v>207.79999999999998</v>
      </c>
      <c r="G853" t="s">
        <v>20</v>
      </c>
      <c r="H853">
        <v>160</v>
      </c>
      <c r="I853" s="10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9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  <c r="V853" t="s">
        <v>20</v>
      </c>
      <c r="W853">
        <v>110</v>
      </c>
    </row>
    <row r="854" spans="1:23" x14ac:dyDescent="0.25">
      <c r="A854">
        <v>852</v>
      </c>
      <c r="B854" t="s">
        <v>1737</v>
      </c>
      <c r="C854" s="6" t="s">
        <v>1738</v>
      </c>
      <c r="D854">
        <v>4900</v>
      </c>
      <c r="E854">
        <v>2505</v>
      </c>
      <c r="F854" s="7">
        <f t="shared" si="78"/>
        <v>51.122448979591837</v>
      </c>
      <c r="G854" t="s">
        <v>14</v>
      </c>
      <c r="H854">
        <v>31</v>
      </c>
      <c r="I854" s="10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9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  <c r="V854" t="s">
        <v>20</v>
      </c>
      <c r="W854">
        <v>172</v>
      </c>
    </row>
    <row r="855" spans="1:23" x14ac:dyDescent="0.25">
      <c r="A855">
        <v>853</v>
      </c>
      <c r="B855" t="s">
        <v>1739</v>
      </c>
      <c r="C855" s="6" t="s">
        <v>1740</v>
      </c>
      <c r="D855">
        <v>17100</v>
      </c>
      <c r="E855">
        <v>111502</v>
      </c>
      <c r="F855" s="7">
        <f t="shared" si="78"/>
        <v>652.05847953216369</v>
      </c>
      <c r="G855" t="s">
        <v>20</v>
      </c>
      <c r="H855">
        <v>1467</v>
      </c>
      <c r="I855" s="10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9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  <c r="V855" t="s">
        <v>20</v>
      </c>
      <c r="W855">
        <v>307</v>
      </c>
    </row>
    <row r="856" spans="1:23" x14ac:dyDescent="0.25">
      <c r="A856">
        <v>854</v>
      </c>
      <c r="B856" t="s">
        <v>1741</v>
      </c>
      <c r="C856" s="6" t="s">
        <v>1742</v>
      </c>
      <c r="D856">
        <v>171000</v>
      </c>
      <c r="E856">
        <v>194309</v>
      </c>
      <c r="F856" s="7">
        <f t="shared" si="78"/>
        <v>113.63099415204678</v>
      </c>
      <c r="G856" t="s">
        <v>20</v>
      </c>
      <c r="H856">
        <v>2662</v>
      </c>
      <c r="I856" s="10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9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  <c r="V856" t="s">
        <v>14</v>
      </c>
      <c r="W856">
        <v>1</v>
      </c>
    </row>
    <row r="857" spans="1:23" x14ac:dyDescent="0.25">
      <c r="A857">
        <v>855</v>
      </c>
      <c r="B857" t="s">
        <v>1743</v>
      </c>
      <c r="C857" s="6" t="s">
        <v>1744</v>
      </c>
      <c r="D857">
        <v>23400</v>
      </c>
      <c r="E857">
        <v>23956</v>
      </c>
      <c r="F857" s="7">
        <f t="shared" si="78"/>
        <v>102.37606837606839</v>
      </c>
      <c r="G857" t="s">
        <v>20</v>
      </c>
      <c r="H857">
        <v>452</v>
      </c>
      <c r="I857" s="10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9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  <c r="V857" t="s">
        <v>20</v>
      </c>
      <c r="W857">
        <v>160</v>
      </c>
    </row>
    <row r="858" spans="1:23" x14ac:dyDescent="0.25">
      <c r="A858">
        <v>856</v>
      </c>
      <c r="B858" t="s">
        <v>1599</v>
      </c>
      <c r="C858" s="6" t="s">
        <v>1745</v>
      </c>
      <c r="D858">
        <v>2400</v>
      </c>
      <c r="E858">
        <v>8558</v>
      </c>
      <c r="F858" s="7">
        <f t="shared" si="78"/>
        <v>356.58333333333331</v>
      </c>
      <c r="G858" t="s">
        <v>20</v>
      </c>
      <c r="H858">
        <v>158</v>
      </c>
      <c r="I858" s="10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9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  <c r="V858" t="s">
        <v>14</v>
      </c>
      <c r="W858">
        <v>31</v>
      </c>
    </row>
    <row r="859" spans="1:23" ht="31.5" x14ac:dyDescent="0.25">
      <c r="A859">
        <v>857</v>
      </c>
      <c r="B859" t="s">
        <v>1746</v>
      </c>
      <c r="C859" s="6" t="s">
        <v>1747</v>
      </c>
      <c r="D859">
        <v>5300</v>
      </c>
      <c r="E859">
        <v>7413</v>
      </c>
      <c r="F859" s="7">
        <f t="shared" si="78"/>
        <v>139.86792452830187</v>
      </c>
      <c r="G859" t="s">
        <v>20</v>
      </c>
      <c r="H859">
        <v>225</v>
      </c>
      <c r="I859" s="10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9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  <c r="V859" t="s">
        <v>20</v>
      </c>
      <c r="W859">
        <v>1467</v>
      </c>
    </row>
    <row r="860" spans="1:23" ht="31.5" x14ac:dyDescent="0.25">
      <c r="A860">
        <v>858</v>
      </c>
      <c r="B860" t="s">
        <v>1748</v>
      </c>
      <c r="C860" s="6" t="s">
        <v>1749</v>
      </c>
      <c r="D860">
        <v>4000</v>
      </c>
      <c r="E860">
        <v>2778</v>
      </c>
      <c r="F860" s="7">
        <f t="shared" si="78"/>
        <v>69.45</v>
      </c>
      <c r="G860" t="s">
        <v>14</v>
      </c>
      <c r="H860">
        <v>35</v>
      </c>
      <c r="I860" s="10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9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  <c r="V860" t="s">
        <v>20</v>
      </c>
      <c r="W860">
        <v>2662</v>
      </c>
    </row>
    <row r="861" spans="1:23" ht="31.5" x14ac:dyDescent="0.25">
      <c r="A861">
        <v>859</v>
      </c>
      <c r="B861" t="s">
        <v>1750</v>
      </c>
      <c r="C861" s="6" t="s">
        <v>1751</v>
      </c>
      <c r="D861">
        <v>7300</v>
      </c>
      <c r="E861">
        <v>2594</v>
      </c>
      <c r="F861" s="7">
        <f t="shared" si="78"/>
        <v>35.534246575342465</v>
      </c>
      <c r="G861" t="s">
        <v>14</v>
      </c>
      <c r="H861">
        <v>63</v>
      </c>
      <c r="I861" s="10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9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  <c r="V861" t="s">
        <v>20</v>
      </c>
      <c r="W861">
        <v>452</v>
      </c>
    </row>
    <row r="862" spans="1:23" ht="31.5" x14ac:dyDescent="0.25">
      <c r="A862">
        <v>860</v>
      </c>
      <c r="B862" t="s">
        <v>1752</v>
      </c>
      <c r="C862" s="6" t="s">
        <v>1753</v>
      </c>
      <c r="D862">
        <v>2000</v>
      </c>
      <c r="E862">
        <v>5033</v>
      </c>
      <c r="F862" s="7">
        <f t="shared" si="78"/>
        <v>251.65</v>
      </c>
      <c r="G862" t="s">
        <v>20</v>
      </c>
      <c r="H862">
        <v>65</v>
      </c>
      <c r="I862" s="10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9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  <c r="V862" t="s">
        <v>20</v>
      </c>
      <c r="W862">
        <v>158</v>
      </c>
    </row>
    <row r="863" spans="1:23" x14ac:dyDescent="0.25">
      <c r="A863">
        <v>861</v>
      </c>
      <c r="B863" t="s">
        <v>1754</v>
      </c>
      <c r="C863" s="6" t="s">
        <v>1755</v>
      </c>
      <c r="D863">
        <v>8800</v>
      </c>
      <c r="E863">
        <v>9317</v>
      </c>
      <c r="F863" s="7">
        <f t="shared" si="78"/>
        <v>105.87500000000001</v>
      </c>
      <c r="G863" t="s">
        <v>20</v>
      </c>
      <c r="H863">
        <v>163</v>
      </c>
      <c r="I863" s="10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9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  <c r="V863" t="s">
        <v>20</v>
      </c>
      <c r="W863">
        <v>225</v>
      </c>
    </row>
    <row r="864" spans="1:23" x14ac:dyDescent="0.25">
      <c r="A864">
        <v>862</v>
      </c>
      <c r="B864" t="s">
        <v>1756</v>
      </c>
      <c r="C864" s="6" t="s">
        <v>1757</v>
      </c>
      <c r="D864">
        <v>3500</v>
      </c>
      <c r="E864">
        <v>6560</v>
      </c>
      <c r="F864" s="7">
        <f t="shared" si="78"/>
        <v>187.42857142857144</v>
      </c>
      <c r="G864" t="s">
        <v>20</v>
      </c>
      <c r="H864">
        <v>85</v>
      </c>
      <c r="I864" s="10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9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  <c r="V864" t="s">
        <v>14</v>
      </c>
      <c r="W864">
        <v>35</v>
      </c>
    </row>
    <row r="865" spans="1:23" x14ac:dyDescent="0.25">
      <c r="A865">
        <v>863</v>
      </c>
      <c r="B865" t="s">
        <v>1758</v>
      </c>
      <c r="C865" s="6" t="s">
        <v>1759</v>
      </c>
      <c r="D865">
        <v>1400</v>
      </c>
      <c r="E865">
        <v>5415</v>
      </c>
      <c r="F865" s="7">
        <f t="shared" si="78"/>
        <v>386.78571428571428</v>
      </c>
      <c r="G865" t="s">
        <v>20</v>
      </c>
      <c r="H865">
        <v>217</v>
      </c>
      <c r="I865" s="10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9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  <c r="V865" t="s">
        <v>14</v>
      </c>
      <c r="W865">
        <v>63</v>
      </c>
    </row>
    <row r="866" spans="1:23" x14ac:dyDescent="0.25">
      <c r="A866">
        <v>864</v>
      </c>
      <c r="B866" t="s">
        <v>1760</v>
      </c>
      <c r="C866" s="6" t="s">
        <v>1761</v>
      </c>
      <c r="D866">
        <v>4200</v>
      </c>
      <c r="E866">
        <v>14577</v>
      </c>
      <c r="F866" s="7">
        <f t="shared" si="78"/>
        <v>347.07142857142856</v>
      </c>
      <c r="G866" t="s">
        <v>20</v>
      </c>
      <c r="H866">
        <v>150</v>
      </c>
      <c r="I866" s="10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9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  <c r="V866" t="s">
        <v>20</v>
      </c>
      <c r="W866">
        <v>65</v>
      </c>
    </row>
    <row r="867" spans="1:23" x14ac:dyDescent="0.25">
      <c r="A867">
        <v>865</v>
      </c>
      <c r="B867" t="s">
        <v>1762</v>
      </c>
      <c r="C867" s="6" t="s">
        <v>1763</v>
      </c>
      <c r="D867">
        <v>81000</v>
      </c>
      <c r="E867">
        <v>150515</v>
      </c>
      <c r="F867" s="7">
        <f t="shared" si="78"/>
        <v>185.82098765432099</v>
      </c>
      <c r="G867" t="s">
        <v>20</v>
      </c>
      <c r="H867">
        <v>3272</v>
      </c>
      <c r="I867" s="10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9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  <c r="V867" t="s">
        <v>20</v>
      </c>
      <c r="W867">
        <v>163</v>
      </c>
    </row>
    <row r="868" spans="1:23" x14ac:dyDescent="0.25">
      <c r="A868">
        <v>866</v>
      </c>
      <c r="B868" t="s">
        <v>1764</v>
      </c>
      <c r="C868" s="6" t="s">
        <v>1765</v>
      </c>
      <c r="D868">
        <v>182800</v>
      </c>
      <c r="E868">
        <v>79045</v>
      </c>
      <c r="F868" s="7">
        <f t="shared" si="78"/>
        <v>43.241247264770237</v>
      </c>
      <c r="G868" t="s">
        <v>74</v>
      </c>
      <c r="H868">
        <v>898</v>
      </c>
      <c r="I868" s="10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9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  <c r="V868" t="s">
        <v>20</v>
      </c>
      <c r="W868">
        <v>85</v>
      </c>
    </row>
    <row r="869" spans="1:23" ht="31.5" x14ac:dyDescent="0.25">
      <c r="A869">
        <v>867</v>
      </c>
      <c r="B869" t="s">
        <v>1766</v>
      </c>
      <c r="C869" s="6" t="s">
        <v>1767</v>
      </c>
      <c r="D869">
        <v>4800</v>
      </c>
      <c r="E869">
        <v>7797</v>
      </c>
      <c r="F869" s="7">
        <f t="shared" si="78"/>
        <v>162.4375</v>
      </c>
      <c r="G869" t="s">
        <v>20</v>
      </c>
      <c r="H869">
        <v>300</v>
      </c>
      <c r="I869" s="10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9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  <c r="V869" t="s">
        <v>20</v>
      </c>
      <c r="W869">
        <v>217</v>
      </c>
    </row>
    <row r="870" spans="1:23" x14ac:dyDescent="0.25">
      <c r="A870">
        <v>868</v>
      </c>
      <c r="B870" t="s">
        <v>1768</v>
      </c>
      <c r="C870" s="6" t="s">
        <v>1769</v>
      </c>
      <c r="D870">
        <v>7000</v>
      </c>
      <c r="E870">
        <v>12939</v>
      </c>
      <c r="F870" s="7">
        <f t="shared" si="78"/>
        <v>184.84285714285716</v>
      </c>
      <c r="G870" t="s">
        <v>20</v>
      </c>
      <c r="H870">
        <v>126</v>
      </c>
      <c r="I870" s="10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9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  <c r="V870" t="s">
        <v>20</v>
      </c>
      <c r="W870">
        <v>150</v>
      </c>
    </row>
    <row r="871" spans="1:23" x14ac:dyDescent="0.25">
      <c r="A871">
        <v>869</v>
      </c>
      <c r="B871" t="s">
        <v>1770</v>
      </c>
      <c r="C871" s="6" t="s">
        <v>1771</v>
      </c>
      <c r="D871">
        <v>161900</v>
      </c>
      <c r="E871">
        <v>38376</v>
      </c>
      <c r="F871" s="7">
        <f t="shared" si="78"/>
        <v>23.703520691785052</v>
      </c>
      <c r="G871" t="s">
        <v>14</v>
      </c>
      <c r="H871">
        <v>526</v>
      </c>
      <c r="I871" s="10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9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  <c r="V871" t="s">
        <v>20</v>
      </c>
      <c r="W871">
        <v>3272</v>
      </c>
    </row>
    <row r="872" spans="1:23" x14ac:dyDescent="0.25">
      <c r="A872">
        <v>870</v>
      </c>
      <c r="B872" t="s">
        <v>1772</v>
      </c>
      <c r="C872" s="6" t="s">
        <v>1773</v>
      </c>
      <c r="D872">
        <v>7700</v>
      </c>
      <c r="E872">
        <v>6920</v>
      </c>
      <c r="F872" s="7">
        <f t="shared" si="78"/>
        <v>89.870129870129873</v>
      </c>
      <c r="G872" t="s">
        <v>14</v>
      </c>
      <c r="H872">
        <v>121</v>
      </c>
      <c r="I872" s="10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9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  <c r="V872" t="s">
        <v>74</v>
      </c>
      <c r="W872">
        <v>898</v>
      </c>
    </row>
    <row r="873" spans="1:23" ht="31.5" x14ac:dyDescent="0.25">
      <c r="A873">
        <v>871</v>
      </c>
      <c r="B873" t="s">
        <v>1774</v>
      </c>
      <c r="C873" s="6" t="s">
        <v>1775</v>
      </c>
      <c r="D873">
        <v>71500</v>
      </c>
      <c r="E873">
        <v>194912</v>
      </c>
      <c r="F873" s="7">
        <f t="shared" si="78"/>
        <v>272.6041958041958</v>
      </c>
      <c r="G873" t="s">
        <v>20</v>
      </c>
      <c r="H873">
        <v>2320</v>
      </c>
      <c r="I873" s="10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9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  <c r="V873" t="s">
        <v>20</v>
      </c>
      <c r="W873">
        <v>300</v>
      </c>
    </row>
    <row r="874" spans="1:23" x14ac:dyDescent="0.25">
      <c r="A874">
        <v>872</v>
      </c>
      <c r="B874" t="s">
        <v>1776</v>
      </c>
      <c r="C874" s="6" t="s">
        <v>1777</v>
      </c>
      <c r="D874">
        <v>4700</v>
      </c>
      <c r="E874">
        <v>7992</v>
      </c>
      <c r="F874" s="7">
        <f t="shared" si="78"/>
        <v>170.04255319148936</v>
      </c>
      <c r="G874" t="s">
        <v>20</v>
      </c>
      <c r="H874">
        <v>81</v>
      </c>
      <c r="I874" s="10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9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  <c r="V874" t="s">
        <v>20</v>
      </c>
      <c r="W874">
        <v>126</v>
      </c>
    </row>
    <row r="875" spans="1:23" x14ac:dyDescent="0.25">
      <c r="A875">
        <v>873</v>
      </c>
      <c r="B875" t="s">
        <v>1778</v>
      </c>
      <c r="C875" s="6" t="s">
        <v>1779</v>
      </c>
      <c r="D875">
        <v>42100</v>
      </c>
      <c r="E875">
        <v>79268</v>
      </c>
      <c r="F875" s="7">
        <f t="shared" si="78"/>
        <v>188.28503562945369</v>
      </c>
      <c r="G875" t="s">
        <v>20</v>
      </c>
      <c r="H875">
        <v>1887</v>
      </c>
      <c r="I875" s="10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9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  <c r="V875" t="s">
        <v>14</v>
      </c>
      <c r="W875">
        <v>526</v>
      </c>
    </row>
    <row r="876" spans="1:23" x14ac:dyDescent="0.25">
      <c r="A876">
        <v>874</v>
      </c>
      <c r="B876" t="s">
        <v>1780</v>
      </c>
      <c r="C876" s="6" t="s">
        <v>1781</v>
      </c>
      <c r="D876">
        <v>40200</v>
      </c>
      <c r="E876">
        <v>139468</v>
      </c>
      <c r="F876" s="7">
        <f t="shared" si="78"/>
        <v>346.93532338308455</v>
      </c>
      <c r="G876" t="s">
        <v>20</v>
      </c>
      <c r="H876">
        <v>4358</v>
      </c>
      <c r="I876" s="10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9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  <c r="V876" t="s">
        <v>14</v>
      </c>
      <c r="W876">
        <v>121</v>
      </c>
    </row>
    <row r="877" spans="1:23" x14ac:dyDescent="0.25">
      <c r="A877">
        <v>875</v>
      </c>
      <c r="B877" t="s">
        <v>1782</v>
      </c>
      <c r="C877" s="6" t="s">
        <v>1783</v>
      </c>
      <c r="D877">
        <v>7900</v>
      </c>
      <c r="E877">
        <v>5465</v>
      </c>
      <c r="F877" s="7">
        <f t="shared" si="78"/>
        <v>69.177215189873422</v>
      </c>
      <c r="G877" t="s">
        <v>14</v>
      </c>
      <c r="H877">
        <v>67</v>
      </c>
      <c r="I877" s="10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9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  <c r="V877" t="s">
        <v>20</v>
      </c>
      <c r="W877">
        <v>2320</v>
      </c>
    </row>
    <row r="878" spans="1:23" ht="31.5" x14ac:dyDescent="0.25">
      <c r="A878">
        <v>876</v>
      </c>
      <c r="B878" t="s">
        <v>1784</v>
      </c>
      <c r="C878" s="6" t="s">
        <v>1785</v>
      </c>
      <c r="D878">
        <v>8300</v>
      </c>
      <c r="E878">
        <v>2111</v>
      </c>
      <c r="F878" s="7">
        <f t="shared" si="78"/>
        <v>25.433734939759034</v>
      </c>
      <c r="G878" t="s">
        <v>14</v>
      </c>
      <c r="H878">
        <v>57</v>
      </c>
      <c r="I878" s="10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9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  <c r="V878" t="s">
        <v>20</v>
      </c>
      <c r="W878">
        <v>81</v>
      </c>
    </row>
    <row r="879" spans="1:23" x14ac:dyDescent="0.25">
      <c r="A879">
        <v>877</v>
      </c>
      <c r="B879" t="s">
        <v>1786</v>
      </c>
      <c r="C879" s="6" t="s">
        <v>1787</v>
      </c>
      <c r="D879">
        <v>163600</v>
      </c>
      <c r="E879">
        <v>126628</v>
      </c>
      <c r="F879" s="7">
        <f t="shared" si="78"/>
        <v>77.400977995110026</v>
      </c>
      <c r="G879" t="s">
        <v>14</v>
      </c>
      <c r="H879">
        <v>1229</v>
      </c>
      <c r="I879" s="10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9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  <c r="V879" t="s">
        <v>20</v>
      </c>
      <c r="W879">
        <v>1887</v>
      </c>
    </row>
    <row r="880" spans="1:23" x14ac:dyDescent="0.25">
      <c r="A880">
        <v>878</v>
      </c>
      <c r="B880" t="s">
        <v>1788</v>
      </c>
      <c r="C880" s="6" t="s">
        <v>1789</v>
      </c>
      <c r="D880">
        <v>2700</v>
      </c>
      <c r="E880">
        <v>1012</v>
      </c>
      <c r="F880" s="7">
        <f t="shared" si="78"/>
        <v>37.481481481481481</v>
      </c>
      <c r="G880" t="s">
        <v>14</v>
      </c>
      <c r="H880">
        <v>12</v>
      </c>
      <c r="I880" s="10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9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  <c r="V880" t="s">
        <v>20</v>
      </c>
      <c r="W880">
        <v>4358</v>
      </c>
    </row>
    <row r="881" spans="1:23" x14ac:dyDescent="0.25">
      <c r="A881">
        <v>879</v>
      </c>
      <c r="B881" t="s">
        <v>1790</v>
      </c>
      <c r="C881" s="6" t="s">
        <v>1791</v>
      </c>
      <c r="D881">
        <v>1000</v>
      </c>
      <c r="E881">
        <v>5438</v>
      </c>
      <c r="F881" s="7">
        <f t="shared" si="78"/>
        <v>543.79999999999995</v>
      </c>
      <c r="G881" t="s">
        <v>20</v>
      </c>
      <c r="H881">
        <v>53</v>
      </c>
      <c r="I881" s="10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9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  <c r="V881" t="s">
        <v>14</v>
      </c>
      <c r="W881">
        <v>67</v>
      </c>
    </row>
    <row r="882" spans="1:23" x14ac:dyDescent="0.25">
      <c r="A882">
        <v>880</v>
      </c>
      <c r="B882" t="s">
        <v>1792</v>
      </c>
      <c r="C882" s="6" t="s">
        <v>1793</v>
      </c>
      <c r="D882">
        <v>84500</v>
      </c>
      <c r="E882">
        <v>193101</v>
      </c>
      <c r="F882" s="7">
        <f t="shared" si="78"/>
        <v>228.52189349112427</v>
      </c>
      <c r="G882" t="s">
        <v>20</v>
      </c>
      <c r="H882">
        <v>2414</v>
      </c>
      <c r="I882" s="10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9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  <c r="V882" t="s">
        <v>14</v>
      </c>
      <c r="W882">
        <v>57</v>
      </c>
    </row>
    <row r="883" spans="1:23" x14ac:dyDescent="0.25">
      <c r="A883">
        <v>881</v>
      </c>
      <c r="B883" t="s">
        <v>1794</v>
      </c>
      <c r="C883" s="6" t="s">
        <v>1795</v>
      </c>
      <c r="D883">
        <v>81300</v>
      </c>
      <c r="E883">
        <v>31665</v>
      </c>
      <c r="F883" s="7">
        <f t="shared" si="78"/>
        <v>38.948339483394832</v>
      </c>
      <c r="G883" t="s">
        <v>14</v>
      </c>
      <c r="H883">
        <v>452</v>
      </c>
      <c r="I883" s="10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9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  <c r="V883" t="s">
        <v>14</v>
      </c>
      <c r="W883">
        <v>1229</v>
      </c>
    </row>
    <row r="884" spans="1:23" x14ac:dyDescent="0.25">
      <c r="A884">
        <v>882</v>
      </c>
      <c r="B884" t="s">
        <v>1796</v>
      </c>
      <c r="C884" s="6" t="s">
        <v>1797</v>
      </c>
      <c r="D884">
        <v>800</v>
      </c>
      <c r="E884">
        <v>2960</v>
      </c>
      <c r="F884" s="7">
        <f t="shared" si="78"/>
        <v>370</v>
      </c>
      <c r="G884" t="s">
        <v>20</v>
      </c>
      <c r="H884">
        <v>80</v>
      </c>
      <c r="I884" s="10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9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  <c r="V884" t="s">
        <v>14</v>
      </c>
      <c r="W884">
        <v>12</v>
      </c>
    </row>
    <row r="885" spans="1:23" ht="31.5" x14ac:dyDescent="0.25">
      <c r="A885">
        <v>883</v>
      </c>
      <c r="B885" t="s">
        <v>1798</v>
      </c>
      <c r="C885" s="6" t="s">
        <v>1799</v>
      </c>
      <c r="D885">
        <v>3400</v>
      </c>
      <c r="E885">
        <v>8089</v>
      </c>
      <c r="F885" s="7">
        <f t="shared" si="78"/>
        <v>237.91176470588232</v>
      </c>
      <c r="G885" t="s">
        <v>20</v>
      </c>
      <c r="H885">
        <v>193</v>
      </c>
      <c r="I885" s="10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9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  <c r="V885" t="s">
        <v>20</v>
      </c>
      <c r="W885">
        <v>53</v>
      </c>
    </row>
    <row r="886" spans="1:23" x14ac:dyDescent="0.25">
      <c r="A886">
        <v>884</v>
      </c>
      <c r="B886" t="s">
        <v>1800</v>
      </c>
      <c r="C886" s="6" t="s">
        <v>1801</v>
      </c>
      <c r="D886">
        <v>170800</v>
      </c>
      <c r="E886">
        <v>109374</v>
      </c>
      <c r="F886" s="7">
        <f t="shared" si="78"/>
        <v>64.036299765807954</v>
      </c>
      <c r="G886" t="s">
        <v>14</v>
      </c>
      <c r="H886">
        <v>1886</v>
      </c>
      <c r="I886" s="10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9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  <c r="V886" t="s">
        <v>20</v>
      </c>
      <c r="W886">
        <v>2414</v>
      </c>
    </row>
    <row r="887" spans="1:23" x14ac:dyDescent="0.25">
      <c r="A887">
        <v>885</v>
      </c>
      <c r="B887" t="s">
        <v>1802</v>
      </c>
      <c r="C887" s="6" t="s">
        <v>1803</v>
      </c>
      <c r="D887">
        <v>1800</v>
      </c>
      <c r="E887">
        <v>2129</v>
      </c>
      <c r="F887" s="7">
        <f t="shared" si="78"/>
        <v>118.27777777777777</v>
      </c>
      <c r="G887" t="s">
        <v>20</v>
      </c>
      <c r="H887">
        <v>52</v>
      </c>
      <c r="I887" s="10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9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  <c r="V887" t="s">
        <v>14</v>
      </c>
      <c r="W887">
        <v>452</v>
      </c>
    </row>
    <row r="888" spans="1:23" x14ac:dyDescent="0.25">
      <c r="A888">
        <v>886</v>
      </c>
      <c r="B888" t="s">
        <v>1804</v>
      </c>
      <c r="C888" s="6" t="s">
        <v>1805</v>
      </c>
      <c r="D888">
        <v>150600</v>
      </c>
      <c r="E888">
        <v>127745</v>
      </c>
      <c r="F888" s="7">
        <f t="shared" si="78"/>
        <v>84.824037184594957</v>
      </c>
      <c r="G888" t="s">
        <v>14</v>
      </c>
      <c r="H888">
        <v>1825</v>
      </c>
      <c r="I888" s="10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9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  <c r="V888" t="s">
        <v>20</v>
      </c>
      <c r="W888">
        <v>80</v>
      </c>
    </row>
    <row r="889" spans="1:23" ht="31.5" x14ac:dyDescent="0.25">
      <c r="A889">
        <v>887</v>
      </c>
      <c r="B889" t="s">
        <v>1806</v>
      </c>
      <c r="C889" s="6" t="s">
        <v>1807</v>
      </c>
      <c r="D889">
        <v>7800</v>
      </c>
      <c r="E889">
        <v>2289</v>
      </c>
      <c r="F889" s="7">
        <f t="shared" si="78"/>
        <v>29.346153846153843</v>
      </c>
      <c r="G889" t="s">
        <v>14</v>
      </c>
      <c r="H889">
        <v>31</v>
      </c>
      <c r="I889" s="10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9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  <c r="V889" t="s">
        <v>20</v>
      </c>
      <c r="W889">
        <v>193</v>
      </c>
    </row>
    <row r="890" spans="1:23" ht="31.5" x14ac:dyDescent="0.25">
      <c r="A890">
        <v>888</v>
      </c>
      <c r="B890" t="s">
        <v>1808</v>
      </c>
      <c r="C890" s="6" t="s">
        <v>1809</v>
      </c>
      <c r="D890">
        <v>5800</v>
      </c>
      <c r="E890">
        <v>12174</v>
      </c>
      <c r="F890" s="7">
        <f t="shared" si="78"/>
        <v>209.89655172413794</v>
      </c>
      <c r="G890" t="s">
        <v>20</v>
      </c>
      <c r="H890">
        <v>290</v>
      </c>
      <c r="I890" s="10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9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  <c r="V890" t="s">
        <v>14</v>
      </c>
      <c r="W890">
        <v>1886</v>
      </c>
    </row>
    <row r="891" spans="1:23" x14ac:dyDescent="0.25">
      <c r="A891">
        <v>889</v>
      </c>
      <c r="B891" t="s">
        <v>1810</v>
      </c>
      <c r="C891" s="6" t="s">
        <v>1811</v>
      </c>
      <c r="D891">
        <v>5600</v>
      </c>
      <c r="E891">
        <v>9508</v>
      </c>
      <c r="F891" s="7">
        <f t="shared" si="78"/>
        <v>169.78571428571431</v>
      </c>
      <c r="G891" t="s">
        <v>20</v>
      </c>
      <c r="H891">
        <v>122</v>
      </c>
      <c r="I891" s="10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9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  <c r="V891" t="s">
        <v>20</v>
      </c>
      <c r="W891">
        <v>52</v>
      </c>
    </row>
    <row r="892" spans="1:23" x14ac:dyDescent="0.25">
      <c r="A892">
        <v>890</v>
      </c>
      <c r="B892" t="s">
        <v>1812</v>
      </c>
      <c r="C892" s="6" t="s">
        <v>1813</v>
      </c>
      <c r="D892">
        <v>134400</v>
      </c>
      <c r="E892">
        <v>155849</v>
      </c>
      <c r="F892" s="7">
        <f t="shared" si="78"/>
        <v>115.95907738095239</v>
      </c>
      <c r="G892" t="s">
        <v>20</v>
      </c>
      <c r="H892">
        <v>1470</v>
      </c>
      <c r="I892" s="10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9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  <c r="V892" t="s">
        <v>14</v>
      </c>
      <c r="W892">
        <v>1825</v>
      </c>
    </row>
    <row r="893" spans="1:23" ht="31.5" x14ac:dyDescent="0.25">
      <c r="A893">
        <v>891</v>
      </c>
      <c r="B893" t="s">
        <v>1814</v>
      </c>
      <c r="C893" s="6" t="s">
        <v>1815</v>
      </c>
      <c r="D893">
        <v>3000</v>
      </c>
      <c r="E893">
        <v>7758</v>
      </c>
      <c r="F893" s="7">
        <f t="shared" si="78"/>
        <v>258.59999999999997</v>
      </c>
      <c r="G893" t="s">
        <v>20</v>
      </c>
      <c r="H893">
        <v>165</v>
      </c>
      <c r="I893" s="10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9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  <c r="V893" t="s">
        <v>14</v>
      </c>
      <c r="W893">
        <v>31</v>
      </c>
    </row>
    <row r="894" spans="1:23" x14ac:dyDescent="0.25">
      <c r="A894">
        <v>892</v>
      </c>
      <c r="B894" t="s">
        <v>1816</v>
      </c>
      <c r="C894" s="6" t="s">
        <v>1817</v>
      </c>
      <c r="D894">
        <v>6000</v>
      </c>
      <c r="E894">
        <v>13835</v>
      </c>
      <c r="F894" s="7">
        <f t="shared" si="78"/>
        <v>230.58333333333331</v>
      </c>
      <c r="G894" t="s">
        <v>20</v>
      </c>
      <c r="H894">
        <v>182</v>
      </c>
      <c r="I894" s="10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9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  <c r="V894" t="s">
        <v>20</v>
      </c>
      <c r="W894">
        <v>290</v>
      </c>
    </row>
    <row r="895" spans="1:23" x14ac:dyDescent="0.25">
      <c r="A895">
        <v>893</v>
      </c>
      <c r="B895" t="s">
        <v>1818</v>
      </c>
      <c r="C895" s="6" t="s">
        <v>1819</v>
      </c>
      <c r="D895">
        <v>8400</v>
      </c>
      <c r="E895">
        <v>10770</v>
      </c>
      <c r="F895" s="7">
        <f t="shared" si="78"/>
        <v>128.21428571428572</v>
      </c>
      <c r="G895" t="s">
        <v>20</v>
      </c>
      <c r="H895">
        <v>199</v>
      </c>
      <c r="I895" s="10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9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  <c r="V895" t="s">
        <v>20</v>
      </c>
      <c r="W895">
        <v>122</v>
      </c>
    </row>
    <row r="896" spans="1:23" x14ac:dyDescent="0.25">
      <c r="A896">
        <v>894</v>
      </c>
      <c r="B896" t="s">
        <v>1820</v>
      </c>
      <c r="C896" s="6" t="s">
        <v>1821</v>
      </c>
      <c r="D896">
        <v>1700</v>
      </c>
      <c r="E896">
        <v>3208</v>
      </c>
      <c r="F896" s="7">
        <f t="shared" si="78"/>
        <v>188.70588235294116</v>
      </c>
      <c r="G896" t="s">
        <v>20</v>
      </c>
      <c r="H896">
        <v>56</v>
      </c>
      <c r="I896" s="10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9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  <c r="V896" t="s">
        <v>20</v>
      </c>
      <c r="W896">
        <v>1470</v>
      </c>
    </row>
    <row r="897" spans="1:23" ht="31.5" x14ac:dyDescent="0.25">
      <c r="A897">
        <v>895</v>
      </c>
      <c r="B897" t="s">
        <v>1822</v>
      </c>
      <c r="C897" s="6" t="s">
        <v>1823</v>
      </c>
      <c r="D897">
        <v>159800</v>
      </c>
      <c r="E897">
        <v>11108</v>
      </c>
      <c r="F897" s="7">
        <f t="shared" si="78"/>
        <v>6.9511889862327907</v>
      </c>
      <c r="G897" t="s">
        <v>14</v>
      </c>
      <c r="H897">
        <v>107</v>
      </c>
      <c r="I897" s="10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9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  <c r="V897" t="s">
        <v>20</v>
      </c>
      <c r="W897">
        <v>165</v>
      </c>
    </row>
    <row r="898" spans="1:23" ht="31.5" x14ac:dyDescent="0.25">
      <c r="A898">
        <v>896</v>
      </c>
      <c r="B898" t="s">
        <v>1824</v>
      </c>
      <c r="C898" s="6" t="s">
        <v>1825</v>
      </c>
      <c r="D898">
        <v>19800</v>
      </c>
      <c r="E898">
        <v>153338</v>
      </c>
      <c r="F898" s="7">
        <f t="shared" si="78"/>
        <v>774.43434343434342</v>
      </c>
      <c r="G898" t="s">
        <v>20</v>
      </c>
      <c r="H898">
        <v>1460</v>
      </c>
      <c r="I898" s="10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9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  <c r="V898" t="s">
        <v>20</v>
      </c>
      <c r="W898">
        <v>182</v>
      </c>
    </row>
    <row r="899" spans="1:23" x14ac:dyDescent="0.25">
      <c r="A899">
        <v>897</v>
      </c>
      <c r="B899" t="s">
        <v>1826</v>
      </c>
      <c r="C899" s="6" t="s">
        <v>1827</v>
      </c>
      <c r="D899">
        <v>8800</v>
      </c>
      <c r="E899">
        <v>2437</v>
      </c>
      <c r="F899" s="7">
        <f t="shared" ref="F899:F962" si="84">(E899/D899)*100</f>
        <v>27.693181818181817</v>
      </c>
      <c r="G899" t="s">
        <v>14</v>
      </c>
      <c r="H899">
        <v>27</v>
      </c>
      <c r="I899" s="10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(((L899/60)/60)/24)+DATE(1970,1,1)</f>
        <v>43583.208333333328</v>
      </c>
      <c r="O899" s="9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FIND("/",R899,1)-1)</f>
        <v>theater</v>
      </c>
      <c r="T899" t="str">
        <f t="shared" ref="T899:T962" si="88">RIGHT(R899, LEN(R899)-FIND("/",R899,1))</f>
        <v>plays</v>
      </c>
      <c r="V899" t="s">
        <v>20</v>
      </c>
      <c r="W899">
        <v>199</v>
      </c>
    </row>
    <row r="900" spans="1:23" x14ac:dyDescent="0.25">
      <c r="A900">
        <v>898</v>
      </c>
      <c r="B900" t="s">
        <v>1828</v>
      </c>
      <c r="C900" s="6" t="s">
        <v>1829</v>
      </c>
      <c r="D900">
        <v>179100</v>
      </c>
      <c r="E900">
        <v>93991</v>
      </c>
      <c r="F900" s="7">
        <f t="shared" si="84"/>
        <v>52.479620323841424</v>
      </c>
      <c r="G900" t="s">
        <v>14</v>
      </c>
      <c r="H900">
        <v>1221</v>
      </c>
      <c r="I900" s="10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9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  <c r="V900" t="s">
        <v>20</v>
      </c>
      <c r="W900">
        <v>56</v>
      </c>
    </row>
    <row r="901" spans="1:23" x14ac:dyDescent="0.25">
      <c r="A901">
        <v>899</v>
      </c>
      <c r="B901" t="s">
        <v>1830</v>
      </c>
      <c r="C901" s="6" t="s">
        <v>1831</v>
      </c>
      <c r="D901">
        <v>3100</v>
      </c>
      <c r="E901">
        <v>12620</v>
      </c>
      <c r="F901" s="7">
        <f t="shared" si="84"/>
        <v>407.09677419354841</v>
      </c>
      <c r="G901" t="s">
        <v>20</v>
      </c>
      <c r="H901">
        <v>123</v>
      </c>
      <c r="I901" s="10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9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  <c r="V901" t="s">
        <v>14</v>
      </c>
      <c r="W901">
        <v>107</v>
      </c>
    </row>
    <row r="902" spans="1:23" x14ac:dyDescent="0.25">
      <c r="A902">
        <v>900</v>
      </c>
      <c r="B902" t="s">
        <v>1832</v>
      </c>
      <c r="C902" s="6" t="s">
        <v>1833</v>
      </c>
      <c r="D902">
        <v>100</v>
      </c>
      <c r="E902">
        <v>2</v>
      </c>
      <c r="F902" s="7">
        <f t="shared" si="84"/>
        <v>2</v>
      </c>
      <c r="G902" t="s">
        <v>14</v>
      </c>
      <c r="H902">
        <v>1</v>
      </c>
      <c r="I902" s="10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9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  <c r="V902" t="s">
        <v>20</v>
      </c>
      <c r="W902">
        <v>1460</v>
      </c>
    </row>
    <row r="903" spans="1:23" x14ac:dyDescent="0.25">
      <c r="A903">
        <v>901</v>
      </c>
      <c r="B903" t="s">
        <v>1834</v>
      </c>
      <c r="C903" s="6" t="s">
        <v>1835</v>
      </c>
      <c r="D903">
        <v>5600</v>
      </c>
      <c r="E903">
        <v>8746</v>
      </c>
      <c r="F903" s="7">
        <f t="shared" si="84"/>
        <v>156.17857142857144</v>
      </c>
      <c r="G903" t="s">
        <v>20</v>
      </c>
      <c r="H903">
        <v>159</v>
      </c>
      <c r="I903" s="10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9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  <c r="V903" t="s">
        <v>14</v>
      </c>
      <c r="W903">
        <v>27</v>
      </c>
    </row>
    <row r="904" spans="1:23" x14ac:dyDescent="0.25">
      <c r="A904">
        <v>902</v>
      </c>
      <c r="B904" t="s">
        <v>1836</v>
      </c>
      <c r="C904" s="6" t="s">
        <v>1837</v>
      </c>
      <c r="D904">
        <v>1400</v>
      </c>
      <c r="E904">
        <v>3534</v>
      </c>
      <c r="F904" s="7">
        <f t="shared" si="84"/>
        <v>252.42857142857144</v>
      </c>
      <c r="G904" t="s">
        <v>20</v>
      </c>
      <c r="H904">
        <v>110</v>
      </c>
      <c r="I904" s="10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9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  <c r="V904" t="s">
        <v>14</v>
      </c>
      <c r="W904">
        <v>1221</v>
      </c>
    </row>
    <row r="905" spans="1:23" ht="31.5" x14ac:dyDescent="0.25">
      <c r="A905">
        <v>903</v>
      </c>
      <c r="B905" t="s">
        <v>1838</v>
      </c>
      <c r="C905" s="6" t="s">
        <v>1839</v>
      </c>
      <c r="D905">
        <v>41000</v>
      </c>
      <c r="E905">
        <v>709</v>
      </c>
      <c r="F905" s="7">
        <f t="shared" si="84"/>
        <v>1.729268292682927</v>
      </c>
      <c r="G905" t="s">
        <v>47</v>
      </c>
      <c r="H905">
        <v>14</v>
      </c>
      <c r="I905" s="10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9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  <c r="V905" t="s">
        <v>20</v>
      </c>
      <c r="W905">
        <v>123</v>
      </c>
    </row>
    <row r="906" spans="1:23" x14ac:dyDescent="0.25">
      <c r="A906">
        <v>904</v>
      </c>
      <c r="B906" t="s">
        <v>1840</v>
      </c>
      <c r="C906" s="6" t="s">
        <v>1841</v>
      </c>
      <c r="D906">
        <v>6500</v>
      </c>
      <c r="E906">
        <v>795</v>
      </c>
      <c r="F906" s="7">
        <f t="shared" si="84"/>
        <v>12.230769230769232</v>
      </c>
      <c r="G906" t="s">
        <v>14</v>
      </c>
      <c r="H906">
        <v>16</v>
      </c>
      <c r="I906" s="10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9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  <c r="V906" t="s">
        <v>14</v>
      </c>
      <c r="W906">
        <v>1</v>
      </c>
    </row>
    <row r="907" spans="1:23" x14ac:dyDescent="0.25">
      <c r="A907">
        <v>905</v>
      </c>
      <c r="B907" t="s">
        <v>1842</v>
      </c>
      <c r="C907" s="6" t="s">
        <v>1843</v>
      </c>
      <c r="D907">
        <v>7900</v>
      </c>
      <c r="E907">
        <v>12955</v>
      </c>
      <c r="F907" s="7">
        <f t="shared" si="84"/>
        <v>163.98734177215189</v>
      </c>
      <c r="G907" t="s">
        <v>20</v>
      </c>
      <c r="H907">
        <v>236</v>
      </c>
      <c r="I907" s="10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9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  <c r="V907" t="s">
        <v>20</v>
      </c>
      <c r="W907">
        <v>159</v>
      </c>
    </row>
    <row r="908" spans="1:23" ht="31.5" x14ac:dyDescent="0.25">
      <c r="A908">
        <v>906</v>
      </c>
      <c r="B908" t="s">
        <v>1844</v>
      </c>
      <c r="C908" s="6" t="s">
        <v>1845</v>
      </c>
      <c r="D908">
        <v>5500</v>
      </c>
      <c r="E908">
        <v>8964</v>
      </c>
      <c r="F908" s="7">
        <f t="shared" si="84"/>
        <v>162.98181818181817</v>
      </c>
      <c r="G908" t="s">
        <v>20</v>
      </c>
      <c r="H908">
        <v>191</v>
      </c>
      <c r="I908" s="10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9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  <c r="V908" t="s">
        <v>20</v>
      </c>
      <c r="W908">
        <v>110</v>
      </c>
    </row>
    <row r="909" spans="1:23" x14ac:dyDescent="0.25">
      <c r="A909">
        <v>907</v>
      </c>
      <c r="B909" t="s">
        <v>1846</v>
      </c>
      <c r="C909" s="6" t="s">
        <v>1847</v>
      </c>
      <c r="D909">
        <v>9100</v>
      </c>
      <c r="E909">
        <v>1843</v>
      </c>
      <c r="F909" s="7">
        <f t="shared" si="84"/>
        <v>20.252747252747252</v>
      </c>
      <c r="G909" t="s">
        <v>14</v>
      </c>
      <c r="H909">
        <v>41</v>
      </c>
      <c r="I909" s="10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9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  <c r="V909" t="s">
        <v>47</v>
      </c>
      <c r="W909">
        <v>14</v>
      </c>
    </row>
    <row r="910" spans="1:23" x14ac:dyDescent="0.25">
      <c r="A910">
        <v>908</v>
      </c>
      <c r="B910" t="s">
        <v>1848</v>
      </c>
      <c r="C910" s="6" t="s">
        <v>1849</v>
      </c>
      <c r="D910">
        <v>38200</v>
      </c>
      <c r="E910">
        <v>121950</v>
      </c>
      <c r="F910" s="7">
        <f t="shared" si="84"/>
        <v>319.24083769633506</v>
      </c>
      <c r="G910" t="s">
        <v>20</v>
      </c>
      <c r="H910">
        <v>3934</v>
      </c>
      <c r="I910" s="10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9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  <c r="V910" t="s">
        <v>14</v>
      </c>
      <c r="W910">
        <v>16</v>
      </c>
    </row>
    <row r="911" spans="1:23" x14ac:dyDescent="0.25">
      <c r="A911">
        <v>909</v>
      </c>
      <c r="B911" t="s">
        <v>1850</v>
      </c>
      <c r="C911" s="6" t="s">
        <v>1851</v>
      </c>
      <c r="D911">
        <v>1800</v>
      </c>
      <c r="E911">
        <v>8621</v>
      </c>
      <c r="F911" s="7">
        <f t="shared" si="84"/>
        <v>478.94444444444446</v>
      </c>
      <c r="G911" t="s">
        <v>20</v>
      </c>
      <c r="H911">
        <v>80</v>
      </c>
      <c r="I911" s="10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9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  <c r="V911" t="s">
        <v>20</v>
      </c>
      <c r="W911">
        <v>236</v>
      </c>
    </row>
    <row r="912" spans="1:23" x14ac:dyDescent="0.25">
      <c r="A912">
        <v>910</v>
      </c>
      <c r="B912" t="s">
        <v>1852</v>
      </c>
      <c r="C912" s="6" t="s">
        <v>1853</v>
      </c>
      <c r="D912">
        <v>154500</v>
      </c>
      <c r="E912">
        <v>30215</v>
      </c>
      <c r="F912" s="7">
        <f t="shared" si="84"/>
        <v>19.556634304207122</v>
      </c>
      <c r="G912" t="s">
        <v>74</v>
      </c>
      <c r="H912">
        <v>296</v>
      </c>
      <c r="I912" s="10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9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  <c r="V912" t="s">
        <v>20</v>
      </c>
      <c r="W912">
        <v>191</v>
      </c>
    </row>
    <row r="913" spans="1:23" x14ac:dyDescent="0.25">
      <c r="A913">
        <v>911</v>
      </c>
      <c r="B913" t="s">
        <v>1854</v>
      </c>
      <c r="C913" s="6" t="s">
        <v>1855</v>
      </c>
      <c r="D913">
        <v>5800</v>
      </c>
      <c r="E913">
        <v>11539</v>
      </c>
      <c r="F913" s="7">
        <f t="shared" si="84"/>
        <v>198.94827586206895</v>
      </c>
      <c r="G913" t="s">
        <v>20</v>
      </c>
      <c r="H913">
        <v>462</v>
      </c>
      <c r="I913" s="10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9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  <c r="V913" t="s">
        <v>14</v>
      </c>
      <c r="W913">
        <v>41</v>
      </c>
    </row>
    <row r="914" spans="1:23" x14ac:dyDescent="0.25">
      <c r="A914">
        <v>912</v>
      </c>
      <c r="B914" t="s">
        <v>1856</v>
      </c>
      <c r="C914" s="6" t="s">
        <v>1857</v>
      </c>
      <c r="D914">
        <v>1800</v>
      </c>
      <c r="E914">
        <v>14310</v>
      </c>
      <c r="F914" s="7">
        <f t="shared" si="84"/>
        <v>795</v>
      </c>
      <c r="G914" t="s">
        <v>20</v>
      </c>
      <c r="H914">
        <v>179</v>
      </c>
      <c r="I914" s="10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9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  <c r="V914" t="s">
        <v>20</v>
      </c>
      <c r="W914">
        <v>3934</v>
      </c>
    </row>
    <row r="915" spans="1:23" x14ac:dyDescent="0.25">
      <c r="A915">
        <v>913</v>
      </c>
      <c r="B915" t="s">
        <v>1858</v>
      </c>
      <c r="C915" s="6" t="s">
        <v>1859</v>
      </c>
      <c r="D915">
        <v>70200</v>
      </c>
      <c r="E915">
        <v>35536</v>
      </c>
      <c r="F915" s="7">
        <f t="shared" si="84"/>
        <v>50.621082621082621</v>
      </c>
      <c r="G915" t="s">
        <v>14</v>
      </c>
      <c r="H915">
        <v>523</v>
      </c>
      <c r="I915" s="10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9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  <c r="V915" t="s">
        <v>20</v>
      </c>
      <c r="W915">
        <v>80</v>
      </c>
    </row>
    <row r="916" spans="1:23" x14ac:dyDescent="0.25">
      <c r="A916">
        <v>914</v>
      </c>
      <c r="B916" t="s">
        <v>1860</v>
      </c>
      <c r="C916" s="6" t="s">
        <v>1861</v>
      </c>
      <c r="D916">
        <v>6400</v>
      </c>
      <c r="E916">
        <v>3676</v>
      </c>
      <c r="F916" s="7">
        <f t="shared" si="84"/>
        <v>57.4375</v>
      </c>
      <c r="G916" t="s">
        <v>14</v>
      </c>
      <c r="H916">
        <v>141</v>
      </c>
      <c r="I916" s="10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9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  <c r="V916" t="s">
        <v>74</v>
      </c>
      <c r="W916">
        <v>296</v>
      </c>
    </row>
    <row r="917" spans="1:23" x14ac:dyDescent="0.25">
      <c r="A917">
        <v>915</v>
      </c>
      <c r="B917" t="s">
        <v>1862</v>
      </c>
      <c r="C917" s="6" t="s">
        <v>1863</v>
      </c>
      <c r="D917">
        <v>125900</v>
      </c>
      <c r="E917">
        <v>195936</v>
      </c>
      <c r="F917" s="7">
        <f t="shared" si="84"/>
        <v>155.62827640984909</v>
      </c>
      <c r="G917" t="s">
        <v>20</v>
      </c>
      <c r="H917">
        <v>1866</v>
      </c>
      <c r="I917" s="10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9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  <c r="V917" t="s">
        <v>20</v>
      </c>
      <c r="W917">
        <v>462</v>
      </c>
    </row>
    <row r="918" spans="1:23" ht="31.5" x14ac:dyDescent="0.25">
      <c r="A918">
        <v>916</v>
      </c>
      <c r="B918" t="s">
        <v>1864</v>
      </c>
      <c r="C918" s="6" t="s">
        <v>1865</v>
      </c>
      <c r="D918">
        <v>3700</v>
      </c>
      <c r="E918">
        <v>1343</v>
      </c>
      <c r="F918" s="7">
        <f t="shared" si="84"/>
        <v>36.297297297297298</v>
      </c>
      <c r="G918" t="s">
        <v>14</v>
      </c>
      <c r="H918">
        <v>52</v>
      </c>
      <c r="I918" s="10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9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  <c r="V918" t="s">
        <v>20</v>
      </c>
      <c r="W918">
        <v>179</v>
      </c>
    </row>
    <row r="919" spans="1:23" x14ac:dyDescent="0.25">
      <c r="A919">
        <v>917</v>
      </c>
      <c r="B919" t="s">
        <v>1866</v>
      </c>
      <c r="C919" s="6" t="s">
        <v>1867</v>
      </c>
      <c r="D919">
        <v>3600</v>
      </c>
      <c r="E919">
        <v>2097</v>
      </c>
      <c r="F919" s="7">
        <f t="shared" si="84"/>
        <v>58.25</v>
      </c>
      <c r="G919" t="s">
        <v>47</v>
      </c>
      <c r="H919">
        <v>27</v>
      </c>
      <c r="I919" s="10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9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  <c r="V919" t="s">
        <v>14</v>
      </c>
      <c r="W919">
        <v>523</v>
      </c>
    </row>
    <row r="920" spans="1:23" x14ac:dyDescent="0.25">
      <c r="A920">
        <v>918</v>
      </c>
      <c r="B920" t="s">
        <v>1868</v>
      </c>
      <c r="C920" s="6" t="s">
        <v>1869</v>
      </c>
      <c r="D920">
        <v>3800</v>
      </c>
      <c r="E920">
        <v>9021</v>
      </c>
      <c r="F920" s="7">
        <f t="shared" si="84"/>
        <v>237.39473684210526</v>
      </c>
      <c r="G920" t="s">
        <v>20</v>
      </c>
      <c r="H920">
        <v>156</v>
      </c>
      <c r="I920" s="10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9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  <c r="V920" t="s">
        <v>14</v>
      </c>
      <c r="W920">
        <v>141</v>
      </c>
    </row>
    <row r="921" spans="1:23" x14ac:dyDescent="0.25">
      <c r="A921">
        <v>919</v>
      </c>
      <c r="B921" t="s">
        <v>1870</v>
      </c>
      <c r="C921" s="6" t="s">
        <v>1871</v>
      </c>
      <c r="D921">
        <v>35600</v>
      </c>
      <c r="E921">
        <v>20915</v>
      </c>
      <c r="F921" s="7">
        <f t="shared" si="84"/>
        <v>58.75</v>
      </c>
      <c r="G921" t="s">
        <v>14</v>
      </c>
      <c r="H921">
        <v>225</v>
      </c>
      <c r="I921" s="10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9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  <c r="V921" t="s">
        <v>20</v>
      </c>
      <c r="W921">
        <v>1866</v>
      </c>
    </row>
    <row r="922" spans="1:23" x14ac:dyDescent="0.25">
      <c r="A922">
        <v>920</v>
      </c>
      <c r="B922" t="s">
        <v>1872</v>
      </c>
      <c r="C922" s="6" t="s">
        <v>1873</v>
      </c>
      <c r="D922">
        <v>5300</v>
      </c>
      <c r="E922">
        <v>9676</v>
      </c>
      <c r="F922" s="7">
        <f t="shared" si="84"/>
        <v>182.56603773584905</v>
      </c>
      <c r="G922" t="s">
        <v>20</v>
      </c>
      <c r="H922">
        <v>255</v>
      </c>
      <c r="I922" s="10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9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  <c r="V922" t="s">
        <v>14</v>
      </c>
      <c r="W922">
        <v>52</v>
      </c>
    </row>
    <row r="923" spans="1:23" x14ac:dyDescent="0.25">
      <c r="A923">
        <v>921</v>
      </c>
      <c r="B923" t="s">
        <v>1874</v>
      </c>
      <c r="C923" s="6" t="s">
        <v>1875</v>
      </c>
      <c r="D923">
        <v>160400</v>
      </c>
      <c r="E923">
        <v>1210</v>
      </c>
      <c r="F923" s="7">
        <f t="shared" si="84"/>
        <v>0.75436408977556113</v>
      </c>
      <c r="G923" t="s">
        <v>14</v>
      </c>
      <c r="H923">
        <v>38</v>
      </c>
      <c r="I923" s="10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9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  <c r="V923" t="s">
        <v>47</v>
      </c>
      <c r="W923">
        <v>27</v>
      </c>
    </row>
    <row r="924" spans="1:23" x14ac:dyDescent="0.25">
      <c r="A924">
        <v>922</v>
      </c>
      <c r="B924" t="s">
        <v>1876</v>
      </c>
      <c r="C924" s="6" t="s">
        <v>1877</v>
      </c>
      <c r="D924">
        <v>51400</v>
      </c>
      <c r="E924">
        <v>90440</v>
      </c>
      <c r="F924" s="7">
        <f t="shared" si="84"/>
        <v>175.95330739299609</v>
      </c>
      <c r="G924" t="s">
        <v>20</v>
      </c>
      <c r="H924">
        <v>2261</v>
      </c>
      <c r="I924" s="10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9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  <c r="V924" t="s">
        <v>20</v>
      </c>
      <c r="W924">
        <v>156</v>
      </c>
    </row>
    <row r="925" spans="1:23" x14ac:dyDescent="0.25">
      <c r="A925">
        <v>923</v>
      </c>
      <c r="B925" t="s">
        <v>1878</v>
      </c>
      <c r="C925" s="6" t="s">
        <v>1879</v>
      </c>
      <c r="D925">
        <v>1700</v>
      </c>
      <c r="E925">
        <v>4044</v>
      </c>
      <c r="F925" s="7">
        <f t="shared" si="84"/>
        <v>237.88235294117646</v>
      </c>
      <c r="G925" t="s">
        <v>20</v>
      </c>
      <c r="H925">
        <v>40</v>
      </c>
      <c r="I925" s="10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9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  <c r="V925" t="s">
        <v>14</v>
      </c>
      <c r="W925">
        <v>225</v>
      </c>
    </row>
    <row r="926" spans="1:23" x14ac:dyDescent="0.25">
      <c r="A926">
        <v>924</v>
      </c>
      <c r="B926" t="s">
        <v>1880</v>
      </c>
      <c r="C926" s="6" t="s">
        <v>1881</v>
      </c>
      <c r="D926">
        <v>39400</v>
      </c>
      <c r="E926">
        <v>192292</v>
      </c>
      <c r="F926" s="7">
        <f t="shared" si="84"/>
        <v>488.05076142131981</v>
      </c>
      <c r="G926" t="s">
        <v>20</v>
      </c>
      <c r="H926">
        <v>2289</v>
      </c>
      <c r="I926" s="10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9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  <c r="V926" t="s">
        <v>20</v>
      </c>
      <c r="W926">
        <v>255</v>
      </c>
    </row>
    <row r="927" spans="1:23" ht="31.5" x14ac:dyDescent="0.25">
      <c r="A927">
        <v>925</v>
      </c>
      <c r="B927" t="s">
        <v>1882</v>
      </c>
      <c r="C927" s="6" t="s">
        <v>1883</v>
      </c>
      <c r="D927">
        <v>3000</v>
      </c>
      <c r="E927">
        <v>6722</v>
      </c>
      <c r="F927" s="7">
        <f t="shared" si="84"/>
        <v>224.06666666666669</v>
      </c>
      <c r="G927" t="s">
        <v>20</v>
      </c>
      <c r="H927">
        <v>65</v>
      </c>
      <c r="I927" s="10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9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  <c r="V927" t="s">
        <v>14</v>
      </c>
      <c r="W927">
        <v>38</v>
      </c>
    </row>
    <row r="928" spans="1:23" x14ac:dyDescent="0.25">
      <c r="A928">
        <v>926</v>
      </c>
      <c r="B928" t="s">
        <v>1884</v>
      </c>
      <c r="C928" s="6" t="s">
        <v>1885</v>
      </c>
      <c r="D928">
        <v>8700</v>
      </c>
      <c r="E928">
        <v>1577</v>
      </c>
      <c r="F928" s="7">
        <f t="shared" si="84"/>
        <v>18.126436781609197</v>
      </c>
      <c r="G928" t="s">
        <v>14</v>
      </c>
      <c r="H928">
        <v>15</v>
      </c>
      <c r="I928" s="10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9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  <c r="V928" t="s">
        <v>20</v>
      </c>
      <c r="W928">
        <v>2261</v>
      </c>
    </row>
    <row r="929" spans="1:23" x14ac:dyDescent="0.25">
      <c r="A929">
        <v>927</v>
      </c>
      <c r="B929" t="s">
        <v>1886</v>
      </c>
      <c r="C929" s="6" t="s">
        <v>1887</v>
      </c>
      <c r="D929">
        <v>7200</v>
      </c>
      <c r="E929">
        <v>3301</v>
      </c>
      <c r="F929" s="7">
        <f t="shared" si="84"/>
        <v>45.847222222222221</v>
      </c>
      <c r="G929" t="s">
        <v>14</v>
      </c>
      <c r="H929">
        <v>37</v>
      </c>
      <c r="I929" s="10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9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  <c r="V929" t="s">
        <v>20</v>
      </c>
      <c r="W929">
        <v>40</v>
      </c>
    </row>
    <row r="930" spans="1:23" x14ac:dyDescent="0.25">
      <c r="A930">
        <v>928</v>
      </c>
      <c r="B930" t="s">
        <v>1888</v>
      </c>
      <c r="C930" s="6" t="s">
        <v>1889</v>
      </c>
      <c r="D930">
        <v>167400</v>
      </c>
      <c r="E930">
        <v>196386</v>
      </c>
      <c r="F930" s="7">
        <f t="shared" si="84"/>
        <v>117.31541218637993</v>
      </c>
      <c r="G930" t="s">
        <v>20</v>
      </c>
      <c r="H930">
        <v>3777</v>
      </c>
      <c r="I930" s="10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9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  <c r="V930" t="s">
        <v>20</v>
      </c>
      <c r="W930">
        <v>2289</v>
      </c>
    </row>
    <row r="931" spans="1:23" x14ac:dyDescent="0.25">
      <c r="A931">
        <v>929</v>
      </c>
      <c r="B931" t="s">
        <v>1890</v>
      </c>
      <c r="C931" s="6" t="s">
        <v>1891</v>
      </c>
      <c r="D931">
        <v>5500</v>
      </c>
      <c r="E931">
        <v>11952</v>
      </c>
      <c r="F931" s="7">
        <f t="shared" si="84"/>
        <v>217.30909090909088</v>
      </c>
      <c r="G931" t="s">
        <v>20</v>
      </c>
      <c r="H931">
        <v>184</v>
      </c>
      <c r="I931" s="10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9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  <c r="V931" t="s">
        <v>20</v>
      </c>
      <c r="W931">
        <v>65</v>
      </c>
    </row>
    <row r="932" spans="1:23" x14ac:dyDescent="0.25">
      <c r="A932">
        <v>930</v>
      </c>
      <c r="B932" t="s">
        <v>1892</v>
      </c>
      <c r="C932" s="6" t="s">
        <v>1893</v>
      </c>
      <c r="D932">
        <v>3500</v>
      </c>
      <c r="E932">
        <v>3930</v>
      </c>
      <c r="F932" s="7">
        <f t="shared" si="84"/>
        <v>112.28571428571428</v>
      </c>
      <c r="G932" t="s">
        <v>20</v>
      </c>
      <c r="H932">
        <v>85</v>
      </c>
      <c r="I932" s="10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9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  <c r="V932" t="s">
        <v>14</v>
      </c>
      <c r="W932">
        <v>15</v>
      </c>
    </row>
    <row r="933" spans="1:23" x14ac:dyDescent="0.25">
      <c r="A933">
        <v>931</v>
      </c>
      <c r="B933" t="s">
        <v>1894</v>
      </c>
      <c r="C933" s="6" t="s">
        <v>1895</v>
      </c>
      <c r="D933">
        <v>7900</v>
      </c>
      <c r="E933">
        <v>5729</v>
      </c>
      <c r="F933" s="7">
        <f t="shared" si="84"/>
        <v>72.51898734177216</v>
      </c>
      <c r="G933" t="s">
        <v>14</v>
      </c>
      <c r="H933">
        <v>112</v>
      </c>
      <c r="I933" s="10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9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  <c r="V933" t="s">
        <v>14</v>
      </c>
      <c r="W933">
        <v>37</v>
      </c>
    </row>
    <row r="934" spans="1:23" x14ac:dyDescent="0.25">
      <c r="A934">
        <v>932</v>
      </c>
      <c r="B934" t="s">
        <v>1896</v>
      </c>
      <c r="C934" s="6" t="s">
        <v>1897</v>
      </c>
      <c r="D934">
        <v>2300</v>
      </c>
      <c r="E934">
        <v>4883</v>
      </c>
      <c r="F934" s="7">
        <f t="shared" si="84"/>
        <v>212.30434782608697</v>
      </c>
      <c r="G934" t="s">
        <v>20</v>
      </c>
      <c r="H934">
        <v>144</v>
      </c>
      <c r="I934" s="10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9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  <c r="V934" t="s">
        <v>20</v>
      </c>
      <c r="W934">
        <v>3777</v>
      </c>
    </row>
    <row r="935" spans="1:23" x14ac:dyDescent="0.25">
      <c r="A935">
        <v>933</v>
      </c>
      <c r="B935" t="s">
        <v>1898</v>
      </c>
      <c r="C935" s="6" t="s">
        <v>1899</v>
      </c>
      <c r="D935">
        <v>73000</v>
      </c>
      <c r="E935">
        <v>175015</v>
      </c>
      <c r="F935" s="7">
        <f t="shared" si="84"/>
        <v>239.74657534246577</v>
      </c>
      <c r="G935" t="s">
        <v>20</v>
      </c>
      <c r="H935">
        <v>1902</v>
      </c>
      <c r="I935" s="10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9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  <c r="V935" t="s">
        <v>20</v>
      </c>
      <c r="W935">
        <v>184</v>
      </c>
    </row>
    <row r="936" spans="1:23" x14ac:dyDescent="0.25">
      <c r="A936">
        <v>934</v>
      </c>
      <c r="B936" t="s">
        <v>1900</v>
      </c>
      <c r="C936" s="6" t="s">
        <v>1901</v>
      </c>
      <c r="D936">
        <v>6200</v>
      </c>
      <c r="E936">
        <v>11280</v>
      </c>
      <c r="F936" s="7">
        <f t="shared" si="84"/>
        <v>181.93548387096774</v>
      </c>
      <c r="G936" t="s">
        <v>20</v>
      </c>
      <c r="H936">
        <v>105</v>
      </c>
      <c r="I936" s="10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9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  <c r="V936" t="s">
        <v>20</v>
      </c>
      <c r="W936">
        <v>85</v>
      </c>
    </row>
    <row r="937" spans="1:23" ht="31.5" x14ac:dyDescent="0.25">
      <c r="A937">
        <v>935</v>
      </c>
      <c r="B937" t="s">
        <v>1902</v>
      </c>
      <c r="C937" s="6" t="s">
        <v>1903</v>
      </c>
      <c r="D937">
        <v>6100</v>
      </c>
      <c r="E937">
        <v>10012</v>
      </c>
      <c r="F937" s="7">
        <f t="shared" si="84"/>
        <v>164.13114754098362</v>
      </c>
      <c r="G937" t="s">
        <v>20</v>
      </c>
      <c r="H937">
        <v>132</v>
      </c>
      <c r="I937" s="10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9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  <c r="V937" t="s">
        <v>14</v>
      </c>
      <c r="W937">
        <v>112</v>
      </c>
    </row>
    <row r="938" spans="1:23" x14ac:dyDescent="0.25">
      <c r="A938">
        <v>936</v>
      </c>
      <c r="B938" t="s">
        <v>1246</v>
      </c>
      <c r="C938" s="6" t="s">
        <v>1904</v>
      </c>
      <c r="D938">
        <v>103200</v>
      </c>
      <c r="E938">
        <v>1690</v>
      </c>
      <c r="F938" s="7">
        <f t="shared" si="84"/>
        <v>1.6375968992248062</v>
      </c>
      <c r="G938" t="s">
        <v>14</v>
      </c>
      <c r="H938">
        <v>21</v>
      </c>
      <c r="I938" s="10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9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  <c r="V938" t="s">
        <v>20</v>
      </c>
      <c r="W938">
        <v>144</v>
      </c>
    </row>
    <row r="939" spans="1:23" x14ac:dyDescent="0.25">
      <c r="A939">
        <v>937</v>
      </c>
      <c r="B939" t="s">
        <v>1905</v>
      </c>
      <c r="C939" s="6" t="s">
        <v>1906</v>
      </c>
      <c r="D939">
        <v>171000</v>
      </c>
      <c r="E939">
        <v>84891</v>
      </c>
      <c r="F939" s="7">
        <f t="shared" si="84"/>
        <v>49.64385964912281</v>
      </c>
      <c r="G939" t="s">
        <v>74</v>
      </c>
      <c r="H939">
        <v>976</v>
      </c>
      <c r="I939" s="10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9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  <c r="V939" t="s">
        <v>20</v>
      </c>
      <c r="W939">
        <v>1902</v>
      </c>
    </row>
    <row r="940" spans="1:23" x14ac:dyDescent="0.25">
      <c r="A940">
        <v>938</v>
      </c>
      <c r="B940" t="s">
        <v>1907</v>
      </c>
      <c r="C940" s="6" t="s">
        <v>1908</v>
      </c>
      <c r="D940">
        <v>9200</v>
      </c>
      <c r="E940">
        <v>10093</v>
      </c>
      <c r="F940" s="7">
        <f t="shared" si="84"/>
        <v>109.70652173913042</v>
      </c>
      <c r="G940" t="s">
        <v>20</v>
      </c>
      <c r="H940">
        <v>96</v>
      </c>
      <c r="I940" s="10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9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  <c r="V940" t="s">
        <v>20</v>
      </c>
      <c r="W940">
        <v>105</v>
      </c>
    </row>
    <row r="941" spans="1:23" ht="31.5" x14ac:dyDescent="0.25">
      <c r="A941">
        <v>939</v>
      </c>
      <c r="B941" t="s">
        <v>1909</v>
      </c>
      <c r="C941" s="6" t="s">
        <v>1910</v>
      </c>
      <c r="D941">
        <v>7800</v>
      </c>
      <c r="E941">
        <v>3839</v>
      </c>
      <c r="F941" s="7">
        <f t="shared" si="84"/>
        <v>49.217948717948715</v>
      </c>
      <c r="G941" t="s">
        <v>14</v>
      </c>
      <c r="H941">
        <v>67</v>
      </c>
      <c r="I941" s="10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9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  <c r="V941" t="s">
        <v>20</v>
      </c>
      <c r="W941">
        <v>132</v>
      </c>
    </row>
    <row r="942" spans="1:23" x14ac:dyDescent="0.25">
      <c r="A942">
        <v>940</v>
      </c>
      <c r="B942" t="s">
        <v>1911</v>
      </c>
      <c r="C942" s="6" t="s">
        <v>1912</v>
      </c>
      <c r="D942">
        <v>9900</v>
      </c>
      <c r="E942">
        <v>6161</v>
      </c>
      <c r="F942" s="7">
        <f t="shared" si="84"/>
        <v>62.232323232323225</v>
      </c>
      <c r="G942" t="s">
        <v>47</v>
      </c>
      <c r="H942">
        <v>66</v>
      </c>
      <c r="I942" s="10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9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  <c r="V942" t="s">
        <v>14</v>
      </c>
      <c r="W942">
        <v>21</v>
      </c>
    </row>
    <row r="943" spans="1:23" x14ac:dyDescent="0.25">
      <c r="A943">
        <v>941</v>
      </c>
      <c r="B943" t="s">
        <v>1913</v>
      </c>
      <c r="C943" s="6" t="s">
        <v>1914</v>
      </c>
      <c r="D943">
        <v>43000</v>
      </c>
      <c r="E943">
        <v>5615</v>
      </c>
      <c r="F943" s="7">
        <f t="shared" si="84"/>
        <v>13.05813953488372</v>
      </c>
      <c r="G943" t="s">
        <v>14</v>
      </c>
      <c r="H943">
        <v>78</v>
      </c>
      <c r="I943" s="10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9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  <c r="V943" t="s">
        <v>74</v>
      </c>
      <c r="W943">
        <v>976</v>
      </c>
    </row>
    <row r="944" spans="1:23" x14ac:dyDescent="0.25">
      <c r="A944">
        <v>942</v>
      </c>
      <c r="B944" t="s">
        <v>1907</v>
      </c>
      <c r="C944" s="6" t="s">
        <v>1915</v>
      </c>
      <c r="D944">
        <v>9600</v>
      </c>
      <c r="E944">
        <v>6205</v>
      </c>
      <c r="F944" s="7">
        <f t="shared" si="84"/>
        <v>64.635416666666671</v>
      </c>
      <c r="G944" t="s">
        <v>14</v>
      </c>
      <c r="H944">
        <v>67</v>
      </c>
      <c r="I944" s="10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9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  <c r="V944" t="s">
        <v>20</v>
      </c>
      <c r="W944">
        <v>96</v>
      </c>
    </row>
    <row r="945" spans="1:23" x14ac:dyDescent="0.25">
      <c r="A945">
        <v>943</v>
      </c>
      <c r="B945" t="s">
        <v>1916</v>
      </c>
      <c r="C945" s="6" t="s">
        <v>1917</v>
      </c>
      <c r="D945">
        <v>7500</v>
      </c>
      <c r="E945">
        <v>11969</v>
      </c>
      <c r="F945" s="7">
        <f t="shared" si="84"/>
        <v>159.58666666666667</v>
      </c>
      <c r="G945" t="s">
        <v>20</v>
      </c>
      <c r="H945">
        <v>114</v>
      </c>
      <c r="I945" s="10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9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  <c r="V945" t="s">
        <v>14</v>
      </c>
      <c r="W945">
        <v>67</v>
      </c>
    </row>
    <row r="946" spans="1:23" x14ac:dyDescent="0.25">
      <c r="A946">
        <v>944</v>
      </c>
      <c r="B946" t="s">
        <v>1918</v>
      </c>
      <c r="C946" s="6" t="s">
        <v>1919</v>
      </c>
      <c r="D946">
        <v>10000</v>
      </c>
      <c r="E946">
        <v>8142</v>
      </c>
      <c r="F946" s="7">
        <f t="shared" si="84"/>
        <v>81.42</v>
      </c>
      <c r="G946" t="s">
        <v>14</v>
      </c>
      <c r="H946">
        <v>263</v>
      </c>
      <c r="I946" s="10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9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  <c r="V946" t="s">
        <v>47</v>
      </c>
      <c r="W946">
        <v>66</v>
      </c>
    </row>
    <row r="947" spans="1:23" x14ac:dyDescent="0.25">
      <c r="A947">
        <v>945</v>
      </c>
      <c r="B947" t="s">
        <v>1920</v>
      </c>
      <c r="C947" s="6" t="s">
        <v>1921</v>
      </c>
      <c r="D947">
        <v>172000</v>
      </c>
      <c r="E947">
        <v>55805</v>
      </c>
      <c r="F947" s="7">
        <f t="shared" si="84"/>
        <v>32.444767441860463</v>
      </c>
      <c r="G947" t="s">
        <v>14</v>
      </c>
      <c r="H947">
        <v>1691</v>
      </c>
      <c r="I947" s="10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9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  <c r="V947" t="s">
        <v>14</v>
      </c>
      <c r="W947">
        <v>78</v>
      </c>
    </row>
    <row r="948" spans="1:23" ht="31.5" x14ac:dyDescent="0.25">
      <c r="A948">
        <v>946</v>
      </c>
      <c r="B948" t="s">
        <v>1922</v>
      </c>
      <c r="C948" s="6" t="s">
        <v>1923</v>
      </c>
      <c r="D948">
        <v>153700</v>
      </c>
      <c r="E948">
        <v>15238</v>
      </c>
      <c r="F948" s="7">
        <f t="shared" si="84"/>
        <v>9.9141184124918666</v>
      </c>
      <c r="G948" t="s">
        <v>14</v>
      </c>
      <c r="H948">
        <v>181</v>
      </c>
      <c r="I948" s="10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9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  <c r="V948" t="s">
        <v>14</v>
      </c>
      <c r="W948">
        <v>67</v>
      </c>
    </row>
    <row r="949" spans="1:23" x14ac:dyDescent="0.25">
      <c r="A949">
        <v>947</v>
      </c>
      <c r="B949" t="s">
        <v>1924</v>
      </c>
      <c r="C949" s="6" t="s">
        <v>1925</v>
      </c>
      <c r="D949">
        <v>3600</v>
      </c>
      <c r="E949">
        <v>961</v>
      </c>
      <c r="F949" s="7">
        <f t="shared" si="84"/>
        <v>26.694444444444443</v>
      </c>
      <c r="G949" t="s">
        <v>14</v>
      </c>
      <c r="H949">
        <v>13</v>
      </c>
      <c r="I949" s="10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9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  <c r="V949" t="s">
        <v>20</v>
      </c>
      <c r="W949">
        <v>114</v>
      </c>
    </row>
    <row r="950" spans="1:23" x14ac:dyDescent="0.25">
      <c r="A950">
        <v>948</v>
      </c>
      <c r="B950" t="s">
        <v>1926</v>
      </c>
      <c r="C950" s="6" t="s">
        <v>1927</v>
      </c>
      <c r="D950">
        <v>9400</v>
      </c>
      <c r="E950">
        <v>5918</v>
      </c>
      <c r="F950" s="7">
        <f t="shared" si="84"/>
        <v>62.957446808510639</v>
      </c>
      <c r="G950" t="s">
        <v>74</v>
      </c>
      <c r="H950">
        <v>160</v>
      </c>
      <c r="I950" s="10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9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  <c r="V950" t="s">
        <v>14</v>
      </c>
      <c r="W950">
        <v>263</v>
      </c>
    </row>
    <row r="951" spans="1:23" ht="31.5" x14ac:dyDescent="0.25">
      <c r="A951">
        <v>949</v>
      </c>
      <c r="B951" t="s">
        <v>1928</v>
      </c>
      <c r="C951" s="6" t="s">
        <v>1929</v>
      </c>
      <c r="D951">
        <v>5900</v>
      </c>
      <c r="E951">
        <v>9520</v>
      </c>
      <c r="F951" s="7">
        <f t="shared" si="84"/>
        <v>161.35593220338984</v>
      </c>
      <c r="G951" t="s">
        <v>20</v>
      </c>
      <c r="H951">
        <v>203</v>
      </c>
      <c r="I951" s="10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9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  <c r="V951" t="s">
        <v>14</v>
      </c>
      <c r="W951">
        <v>1691</v>
      </c>
    </row>
    <row r="952" spans="1:23" x14ac:dyDescent="0.25">
      <c r="A952">
        <v>950</v>
      </c>
      <c r="B952" t="s">
        <v>1930</v>
      </c>
      <c r="C952" s="6" t="s">
        <v>1931</v>
      </c>
      <c r="D952">
        <v>100</v>
      </c>
      <c r="E952">
        <v>5</v>
      </c>
      <c r="F952" s="7">
        <f t="shared" si="84"/>
        <v>5</v>
      </c>
      <c r="G952" t="s">
        <v>14</v>
      </c>
      <c r="H952">
        <v>1</v>
      </c>
      <c r="I952" s="10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9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  <c r="V952" t="s">
        <v>14</v>
      </c>
      <c r="W952">
        <v>181</v>
      </c>
    </row>
    <row r="953" spans="1:23" x14ac:dyDescent="0.25">
      <c r="A953">
        <v>951</v>
      </c>
      <c r="B953" t="s">
        <v>1932</v>
      </c>
      <c r="C953" s="6" t="s">
        <v>1933</v>
      </c>
      <c r="D953">
        <v>14500</v>
      </c>
      <c r="E953">
        <v>159056</v>
      </c>
      <c r="F953" s="7">
        <f t="shared" si="84"/>
        <v>1096.9379310344827</v>
      </c>
      <c r="G953" t="s">
        <v>20</v>
      </c>
      <c r="H953">
        <v>1559</v>
      </c>
      <c r="I953" s="10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9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  <c r="V953" t="s">
        <v>14</v>
      </c>
      <c r="W953">
        <v>13</v>
      </c>
    </row>
    <row r="954" spans="1:23" x14ac:dyDescent="0.25">
      <c r="A954">
        <v>952</v>
      </c>
      <c r="B954" t="s">
        <v>1934</v>
      </c>
      <c r="C954" s="6" t="s">
        <v>1935</v>
      </c>
      <c r="D954">
        <v>145500</v>
      </c>
      <c r="E954">
        <v>101987</v>
      </c>
      <c r="F954" s="7">
        <f t="shared" si="84"/>
        <v>70.094158075601371</v>
      </c>
      <c r="G954" t="s">
        <v>74</v>
      </c>
      <c r="H954">
        <v>2266</v>
      </c>
      <c r="I954" s="10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9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  <c r="V954" t="s">
        <v>74</v>
      </c>
      <c r="W954">
        <v>160</v>
      </c>
    </row>
    <row r="955" spans="1:23" ht="31.5" x14ac:dyDescent="0.25">
      <c r="A955">
        <v>953</v>
      </c>
      <c r="B955" t="s">
        <v>1936</v>
      </c>
      <c r="C955" s="6" t="s">
        <v>1937</v>
      </c>
      <c r="D955">
        <v>3300</v>
      </c>
      <c r="E955">
        <v>1980</v>
      </c>
      <c r="F955" s="7">
        <f t="shared" si="84"/>
        <v>60</v>
      </c>
      <c r="G955" t="s">
        <v>14</v>
      </c>
      <c r="H955">
        <v>21</v>
      </c>
      <c r="I955" s="10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9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  <c r="V955" t="s">
        <v>20</v>
      </c>
      <c r="W955">
        <v>203</v>
      </c>
    </row>
    <row r="956" spans="1:23" x14ac:dyDescent="0.25">
      <c r="A956">
        <v>954</v>
      </c>
      <c r="B956" t="s">
        <v>1938</v>
      </c>
      <c r="C956" s="6" t="s">
        <v>1939</v>
      </c>
      <c r="D956">
        <v>42600</v>
      </c>
      <c r="E956">
        <v>156384</v>
      </c>
      <c r="F956" s="7">
        <f t="shared" si="84"/>
        <v>367.0985915492958</v>
      </c>
      <c r="G956" t="s">
        <v>20</v>
      </c>
      <c r="H956">
        <v>1548</v>
      </c>
      <c r="I956" s="10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9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  <c r="V956" t="s">
        <v>14</v>
      </c>
      <c r="W956">
        <v>1</v>
      </c>
    </row>
    <row r="957" spans="1:23" ht="31.5" x14ac:dyDescent="0.25">
      <c r="A957">
        <v>955</v>
      </c>
      <c r="B957" t="s">
        <v>1940</v>
      </c>
      <c r="C957" s="6" t="s">
        <v>1941</v>
      </c>
      <c r="D957">
        <v>700</v>
      </c>
      <c r="E957">
        <v>7763</v>
      </c>
      <c r="F957" s="7">
        <f t="shared" si="84"/>
        <v>1109</v>
      </c>
      <c r="G957" t="s">
        <v>20</v>
      </c>
      <c r="H957">
        <v>80</v>
      </c>
      <c r="I957" s="10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9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  <c r="V957" t="s">
        <v>20</v>
      </c>
      <c r="W957">
        <v>1559</v>
      </c>
    </row>
    <row r="958" spans="1:23" x14ac:dyDescent="0.25">
      <c r="A958">
        <v>956</v>
      </c>
      <c r="B958" t="s">
        <v>1942</v>
      </c>
      <c r="C958" s="6" t="s">
        <v>1943</v>
      </c>
      <c r="D958">
        <v>187600</v>
      </c>
      <c r="E958">
        <v>35698</v>
      </c>
      <c r="F958" s="7">
        <f t="shared" si="84"/>
        <v>19.028784648187631</v>
      </c>
      <c r="G958" t="s">
        <v>14</v>
      </c>
      <c r="H958">
        <v>830</v>
      </c>
      <c r="I958" s="10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9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  <c r="V958" t="s">
        <v>74</v>
      </c>
      <c r="W958">
        <v>2266</v>
      </c>
    </row>
    <row r="959" spans="1:23" x14ac:dyDescent="0.25">
      <c r="A959">
        <v>957</v>
      </c>
      <c r="B959" t="s">
        <v>1944</v>
      </c>
      <c r="C959" s="6" t="s">
        <v>1945</v>
      </c>
      <c r="D959">
        <v>9800</v>
      </c>
      <c r="E959">
        <v>12434</v>
      </c>
      <c r="F959" s="7">
        <f t="shared" si="84"/>
        <v>126.87755102040816</v>
      </c>
      <c r="G959" t="s">
        <v>20</v>
      </c>
      <c r="H959">
        <v>131</v>
      </c>
      <c r="I959" s="10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9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  <c r="V959" t="s">
        <v>14</v>
      </c>
      <c r="W959">
        <v>21</v>
      </c>
    </row>
    <row r="960" spans="1:23" ht="31.5" x14ac:dyDescent="0.25">
      <c r="A960">
        <v>958</v>
      </c>
      <c r="B960" t="s">
        <v>1946</v>
      </c>
      <c r="C960" s="6" t="s">
        <v>1947</v>
      </c>
      <c r="D960">
        <v>1100</v>
      </c>
      <c r="E960">
        <v>8081</v>
      </c>
      <c r="F960" s="7">
        <f t="shared" si="84"/>
        <v>734.63636363636363</v>
      </c>
      <c r="G960" t="s">
        <v>20</v>
      </c>
      <c r="H960">
        <v>112</v>
      </c>
      <c r="I960" s="10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9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  <c r="V960" t="s">
        <v>20</v>
      </c>
      <c r="W960">
        <v>1548</v>
      </c>
    </row>
    <row r="961" spans="1:23" x14ac:dyDescent="0.25">
      <c r="A961">
        <v>959</v>
      </c>
      <c r="B961" t="s">
        <v>1948</v>
      </c>
      <c r="C961" s="6" t="s">
        <v>1949</v>
      </c>
      <c r="D961">
        <v>145000</v>
      </c>
      <c r="E961">
        <v>6631</v>
      </c>
      <c r="F961" s="7">
        <f t="shared" si="84"/>
        <v>4.5731034482758623</v>
      </c>
      <c r="G961" t="s">
        <v>14</v>
      </c>
      <c r="H961">
        <v>130</v>
      </c>
      <c r="I961" s="10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9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  <c r="V961" t="s">
        <v>20</v>
      </c>
      <c r="W961">
        <v>80</v>
      </c>
    </row>
    <row r="962" spans="1:23" x14ac:dyDescent="0.25">
      <c r="A962">
        <v>960</v>
      </c>
      <c r="B962" t="s">
        <v>1950</v>
      </c>
      <c r="C962" s="6" t="s">
        <v>1951</v>
      </c>
      <c r="D962">
        <v>5500</v>
      </c>
      <c r="E962">
        <v>4678</v>
      </c>
      <c r="F962" s="7">
        <f t="shared" si="84"/>
        <v>85.054545454545448</v>
      </c>
      <c r="G962" t="s">
        <v>14</v>
      </c>
      <c r="H962">
        <v>55</v>
      </c>
      <c r="I962" s="10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9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  <c r="V962" t="s">
        <v>14</v>
      </c>
      <c r="W962">
        <v>830</v>
      </c>
    </row>
    <row r="963" spans="1:23" x14ac:dyDescent="0.25">
      <c r="A963">
        <v>961</v>
      </c>
      <c r="B963" t="s">
        <v>1952</v>
      </c>
      <c r="C963" s="6" t="s">
        <v>1953</v>
      </c>
      <c r="D963">
        <v>5700</v>
      </c>
      <c r="E963">
        <v>6800</v>
      </c>
      <c r="F963" s="7">
        <f t="shared" ref="F963:F1001" si="90">(E963/D963)*100</f>
        <v>119.29824561403508</v>
      </c>
      <c r="G963" t="s">
        <v>20</v>
      </c>
      <c r="H963">
        <v>155</v>
      </c>
      <c r="I963" s="10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(((L963/60)/60)/24)+DATE(1970,1,1)</f>
        <v>40591.25</v>
      </c>
      <c r="O963" s="9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FIND("/",R963,1)-1)</f>
        <v>publishing</v>
      </c>
      <c r="T963" t="str">
        <f t="shared" ref="T963:T1001" si="94">RIGHT(R963, LEN(R963)-FIND("/",R963,1))</f>
        <v>translations</v>
      </c>
      <c r="V963" t="s">
        <v>20</v>
      </c>
      <c r="W963">
        <v>131</v>
      </c>
    </row>
    <row r="964" spans="1:23" x14ac:dyDescent="0.25">
      <c r="A964">
        <v>962</v>
      </c>
      <c r="B964" t="s">
        <v>1954</v>
      </c>
      <c r="C964" s="6" t="s">
        <v>1955</v>
      </c>
      <c r="D964">
        <v>3600</v>
      </c>
      <c r="E964">
        <v>10657</v>
      </c>
      <c r="F964" s="7">
        <f t="shared" si="90"/>
        <v>296.02777777777777</v>
      </c>
      <c r="G964" t="s">
        <v>20</v>
      </c>
      <c r="H964">
        <v>266</v>
      </c>
      <c r="I964" s="10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9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  <c r="V964" t="s">
        <v>20</v>
      </c>
      <c r="W964">
        <v>112</v>
      </c>
    </row>
    <row r="965" spans="1:23" x14ac:dyDescent="0.25">
      <c r="A965">
        <v>963</v>
      </c>
      <c r="B965" t="s">
        <v>1956</v>
      </c>
      <c r="C965" s="6" t="s">
        <v>1957</v>
      </c>
      <c r="D965">
        <v>5900</v>
      </c>
      <c r="E965">
        <v>4997</v>
      </c>
      <c r="F965" s="7">
        <f t="shared" si="90"/>
        <v>84.694915254237287</v>
      </c>
      <c r="G965" t="s">
        <v>14</v>
      </c>
      <c r="H965">
        <v>114</v>
      </c>
      <c r="I965" s="10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9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  <c r="V965" t="s">
        <v>14</v>
      </c>
      <c r="W965">
        <v>130</v>
      </c>
    </row>
    <row r="966" spans="1:23" x14ac:dyDescent="0.25">
      <c r="A966">
        <v>964</v>
      </c>
      <c r="B966" t="s">
        <v>1958</v>
      </c>
      <c r="C966" s="6" t="s">
        <v>1959</v>
      </c>
      <c r="D966">
        <v>3700</v>
      </c>
      <c r="E966">
        <v>13164</v>
      </c>
      <c r="F966" s="7">
        <f t="shared" si="90"/>
        <v>355.7837837837838</v>
      </c>
      <c r="G966" t="s">
        <v>20</v>
      </c>
      <c r="H966">
        <v>155</v>
      </c>
      <c r="I966" s="10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9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  <c r="V966" t="s">
        <v>14</v>
      </c>
      <c r="W966">
        <v>55</v>
      </c>
    </row>
    <row r="967" spans="1:23" x14ac:dyDescent="0.25">
      <c r="A967">
        <v>965</v>
      </c>
      <c r="B967" t="s">
        <v>1960</v>
      </c>
      <c r="C967" s="6" t="s">
        <v>1961</v>
      </c>
      <c r="D967">
        <v>2200</v>
      </c>
      <c r="E967">
        <v>8501</v>
      </c>
      <c r="F967" s="7">
        <f t="shared" si="90"/>
        <v>386.40909090909093</v>
      </c>
      <c r="G967" t="s">
        <v>20</v>
      </c>
      <c r="H967">
        <v>207</v>
      </c>
      <c r="I967" s="10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9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  <c r="V967" t="s">
        <v>20</v>
      </c>
      <c r="W967">
        <v>155</v>
      </c>
    </row>
    <row r="968" spans="1:23" x14ac:dyDescent="0.25">
      <c r="A968">
        <v>966</v>
      </c>
      <c r="B968" t="s">
        <v>878</v>
      </c>
      <c r="C968" s="6" t="s">
        <v>1962</v>
      </c>
      <c r="D968">
        <v>1700</v>
      </c>
      <c r="E968">
        <v>13468</v>
      </c>
      <c r="F968" s="7">
        <f t="shared" si="90"/>
        <v>792.23529411764707</v>
      </c>
      <c r="G968" t="s">
        <v>20</v>
      </c>
      <c r="H968">
        <v>245</v>
      </c>
      <c r="I968" s="10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9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  <c r="V968" t="s">
        <v>20</v>
      </c>
      <c r="W968">
        <v>266</v>
      </c>
    </row>
    <row r="969" spans="1:23" x14ac:dyDescent="0.25">
      <c r="A969">
        <v>967</v>
      </c>
      <c r="B969" t="s">
        <v>1963</v>
      </c>
      <c r="C969" s="6" t="s">
        <v>1964</v>
      </c>
      <c r="D969">
        <v>88400</v>
      </c>
      <c r="E969">
        <v>121138</v>
      </c>
      <c r="F969" s="7">
        <f t="shared" si="90"/>
        <v>137.03393665158373</v>
      </c>
      <c r="G969" t="s">
        <v>20</v>
      </c>
      <c r="H969">
        <v>1573</v>
      </c>
      <c r="I969" s="10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9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  <c r="V969" t="s">
        <v>14</v>
      </c>
      <c r="W969">
        <v>114</v>
      </c>
    </row>
    <row r="970" spans="1:23" ht="31.5" x14ac:dyDescent="0.25">
      <c r="A970">
        <v>968</v>
      </c>
      <c r="B970" t="s">
        <v>1965</v>
      </c>
      <c r="C970" s="6" t="s">
        <v>1966</v>
      </c>
      <c r="D970">
        <v>2400</v>
      </c>
      <c r="E970">
        <v>8117</v>
      </c>
      <c r="F970" s="7">
        <f t="shared" si="90"/>
        <v>338.20833333333337</v>
      </c>
      <c r="G970" t="s">
        <v>20</v>
      </c>
      <c r="H970">
        <v>114</v>
      </c>
      <c r="I970" s="10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9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  <c r="V970" t="s">
        <v>20</v>
      </c>
      <c r="W970">
        <v>155</v>
      </c>
    </row>
    <row r="971" spans="1:23" x14ac:dyDescent="0.25">
      <c r="A971">
        <v>969</v>
      </c>
      <c r="B971" t="s">
        <v>1967</v>
      </c>
      <c r="C971" s="6" t="s">
        <v>1968</v>
      </c>
      <c r="D971">
        <v>7900</v>
      </c>
      <c r="E971">
        <v>8550</v>
      </c>
      <c r="F971" s="7">
        <f t="shared" si="90"/>
        <v>108.22784810126582</v>
      </c>
      <c r="G971" t="s">
        <v>20</v>
      </c>
      <c r="H971">
        <v>93</v>
      </c>
      <c r="I971" s="10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9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  <c r="V971" t="s">
        <v>20</v>
      </c>
      <c r="W971">
        <v>207</v>
      </c>
    </row>
    <row r="972" spans="1:23" ht="31.5" x14ac:dyDescent="0.25">
      <c r="A972">
        <v>970</v>
      </c>
      <c r="B972" t="s">
        <v>1969</v>
      </c>
      <c r="C972" s="6" t="s">
        <v>1970</v>
      </c>
      <c r="D972">
        <v>94900</v>
      </c>
      <c r="E972">
        <v>57659</v>
      </c>
      <c r="F972" s="7">
        <f t="shared" si="90"/>
        <v>60.757639620653315</v>
      </c>
      <c r="G972" t="s">
        <v>14</v>
      </c>
      <c r="H972">
        <v>594</v>
      </c>
      <c r="I972" s="10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9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  <c r="V972" t="s">
        <v>20</v>
      </c>
      <c r="W972">
        <v>245</v>
      </c>
    </row>
    <row r="973" spans="1:23" x14ac:dyDescent="0.25">
      <c r="A973">
        <v>971</v>
      </c>
      <c r="B973" t="s">
        <v>1971</v>
      </c>
      <c r="C973" s="6" t="s">
        <v>1972</v>
      </c>
      <c r="D973">
        <v>5100</v>
      </c>
      <c r="E973">
        <v>1414</v>
      </c>
      <c r="F973" s="7">
        <f t="shared" si="90"/>
        <v>27.725490196078432</v>
      </c>
      <c r="G973" t="s">
        <v>14</v>
      </c>
      <c r="H973">
        <v>24</v>
      </c>
      <c r="I973" s="10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9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  <c r="V973" t="s">
        <v>20</v>
      </c>
      <c r="W973">
        <v>1573</v>
      </c>
    </row>
    <row r="974" spans="1:23" ht="31.5" x14ac:dyDescent="0.25">
      <c r="A974">
        <v>972</v>
      </c>
      <c r="B974" t="s">
        <v>1973</v>
      </c>
      <c r="C974" s="6" t="s">
        <v>1974</v>
      </c>
      <c r="D974">
        <v>42700</v>
      </c>
      <c r="E974">
        <v>97524</v>
      </c>
      <c r="F974" s="7">
        <f t="shared" si="90"/>
        <v>228.3934426229508</v>
      </c>
      <c r="G974" t="s">
        <v>20</v>
      </c>
      <c r="H974">
        <v>1681</v>
      </c>
      <c r="I974" s="10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9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  <c r="V974" t="s">
        <v>20</v>
      </c>
      <c r="W974">
        <v>114</v>
      </c>
    </row>
    <row r="975" spans="1:23" x14ac:dyDescent="0.25">
      <c r="A975">
        <v>973</v>
      </c>
      <c r="B975" t="s">
        <v>1975</v>
      </c>
      <c r="C975" s="6" t="s">
        <v>1976</v>
      </c>
      <c r="D975">
        <v>121100</v>
      </c>
      <c r="E975">
        <v>26176</v>
      </c>
      <c r="F975" s="7">
        <f t="shared" si="90"/>
        <v>21.615194054500414</v>
      </c>
      <c r="G975" t="s">
        <v>14</v>
      </c>
      <c r="H975">
        <v>252</v>
      </c>
      <c r="I975" s="10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9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  <c r="V975" t="s">
        <v>20</v>
      </c>
      <c r="W975">
        <v>93</v>
      </c>
    </row>
    <row r="976" spans="1:23" x14ac:dyDescent="0.25">
      <c r="A976">
        <v>974</v>
      </c>
      <c r="B976" t="s">
        <v>1977</v>
      </c>
      <c r="C976" s="6" t="s">
        <v>1978</v>
      </c>
      <c r="D976">
        <v>800</v>
      </c>
      <c r="E976">
        <v>2991</v>
      </c>
      <c r="F976" s="7">
        <f t="shared" si="90"/>
        <v>373.875</v>
      </c>
      <c r="G976" t="s">
        <v>20</v>
      </c>
      <c r="H976">
        <v>32</v>
      </c>
      <c r="I976" s="10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9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  <c r="V976" t="s">
        <v>14</v>
      </c>
      <c r="W976">
        <v>594</v>
      </c>
    </row>
    <row r="977" spans="1:23" x14ac:dyDescent="0.25">
      <c r="A977">
        <v>975</v>
      </c>
      <c r="B977" t="s">
        <v>1979</v>
      </c>
      <c r="C977" s="6" t="s">
        <v>1980</v>
      </c>
      <c r="D977">
        <v>5400</v>
      </c>
      <c r="E977">
        <v>8366</v>
      </c>
      <c r="F977" s="7">
        <f t="shared" si="90"/>
        <v>154.92592592592592</v>
      </c>
      <c r="G977" t="s">
        <v>20</v>
      </c>
      <c r="H977">
        <v>135</v>
      </c>
      <c r="I977" s="10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9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  <c r="V977" t="s">
        <v>14</v>
      </c>
      <c r="W977">
        <v>24</v>
      </c>
    </row>
    <row r="978" spans="1:23" ht="31.5" x14ac:dyDescent="0.25">
      <c r="A978">
        <v>976</v>
      </c>
      <c r="B978" t="s">
        <v>1981</v>
      </c>
      <c r="C978" s="6" t="s">
        <v>1982</v>
      </c>
      <c r="D978">
        <v>4000</v>
      </c>
      <c r="E978">
        <v>12886</v>
      </c>
      <c r="F978" s="7">
        <f t="shared" si="90"/>
        <v>322.14999999999998</v>
      </c>
      <c r="G978" t="s">
        <v>20</v>
      </c>
      <c r="H978">
        <v>140</v>
      </c>
      <c r="I978" s="10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9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  <c r="V978" t="s">
        <v>20</v>
      </c>
      <c r="W978">
        <v>1681</v>
      </c>
    </row>
    <row r="979" spans="1:23" x14ac:dyDescent="0.25">
      <c r="A979">
        <v>977</v>
      </c>
      <c r="B979" t="s">
        <v>1258</v>
      </c>
      <c r="C979" s="6" t="s">
        <v>1983</v>
      </c>
      <c r="D979">
        <v>7000</v>
      </c>
      <c r="E979">
        <v>5177</v>
      </c>
      <c r="F979" s="7">
        <f t="shared" si="90"/>
        <v>73.957142857142856</v>
      </c>
      <c r="G979" t="s">
        <v>14</v>
      </c>
      <c r="H979">
        <v>67</v>
      </c>
      <c r="I979" s="10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9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  <c r="V979" t="s">
        <v>14</v>
      </c>
      <c r="W979">
        <v>252</v>
      </c>
    </row>
    <row r="980" spans="1:23" x14ac:dyDescent="0.25">
      <c r="A980">
        <v>978</v>
      </c>
      <c r="B980" t="s">
        <v>1984</v>
      </c>
      <c r="C980" s="6" t="s">
        <v>1985</v>
      </c>
      <c r="D980">
        <v>1000</v>
      </c>
      <c r="E980">
        <v>8641</v>
      </c>
      <c r="F980" s="7">
        <f t="shared" si="90"/>
        <v>864.1</v>
      </c>
      <c r="G980" t="s">
        <v>20</v>
      </c>
      <c r="H980">
        <v>92</v>
      </c>
      <c r="I980" s="10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9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  <c r="V980" t="s">
        <v>20</v>
      </c>
      <c r="W980">
        <v>32</v>
      </c>
    </row>
    <row r="981" spans="1:23" x14ac:dyDescent="0.25">
      <c r="A981">
        <v>979</v>
      </c>
      <c r="B981" t="s">
        <v>1986</v>
      </c>
      <c r="C981" s="6" t="s">
        <v>1987</v>
      </c>
      <c r="D981">
        <v>60200</v>
      </c>
      <c r="E981">
        <v>86244</v>
      </c>
      <c r="F981" s="7">
        <f t="shared" si="90"/>
        <v>143.26245847176079</v>
      </c>
      <c r="G981" t="s">
        <v>20</v>
      </c>
      <c r="H981">
        <v>1015</v>
      </c>
      <c r="I981" s="10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9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  <c r="V981" t="s">
        <v>20</v>
      </c>
      <c r="W981">
        <v>135</v>
      </c>
    </row>
    <row r="982" spans="1:23" x14ac:dyDescent="0.25">
      <c r="A982">
        <v>980</v>
      </c>
      <c r="B982" t="s">
        <v>1988</v>
      </c>
      <c r="C982" s="6" t="s">
        <v>1989</v>
      </c>
      <c r="D982">
        <v>195200</v>
      </c>
      <c r="E982">
        <v>78630</v>
      </c>
      <c r="F982" s="7">
        <f t="shared" si="90"/>
        <v>40.281762295081968</v>
      </c>
      <c r="G982" t="s">
        <v>14</v>
      </c>
      <c r="H982">
        <v>742</v>
      </c>
      <c r="I982" s="10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9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  <c r="V982" t="s">
        <v>20</v>
      </c>
      <c r="W982">
        <v>140</v>
      </c>
    </row>
    <row r="983" spans="1:23" x14ac:dyDescent="0.25">
      <c r="A983">
        <v>981</v>
      </c>
      <c r="B983" t="s">
        <v>1990</v>
      </c>
      <c r="C983" s="6" t="s">
        <v>1991</v>
      </c>
      <c r="D983">
        <v>6700</v>
      </c>
      <c r="E983">
        <v>11941</v>
      </c>
      <c r="F983" s="7">
        <f t="shared" si="90"/>
        <v>178.22388059701493</v>
      </c>
      <c r="G983" t="s">
        <v>20</v>
      </c>
      <c r="H983">
        <v>323</v>
      </c>
      <c r="I983" s="10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9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  <c r="V983" t="s">
        <v>14</v>
      </c>
      <c r="W983">
        <v>67</v>
      </c>
    </row>
    <row r="984" spans="1:23" x14ac:dyDescent="0.25">
      <c r="A984">
        <v>982</v>
      </c>
      <c r="B984" t="s">
        <v>1992</v>
      </c>
      <c r="C984" s="6" t="s">
        <v>1993</v>
      </c>
      <c r="D984">
        <v>7200</v>
      </c>
      <c r="E984">
        <v>6115</v>
      </c>
      <c r="F984" s="7">
        <f t="shared" si="90"/>
        <v>84.930555555555557</v>
      </c>
      <c r="G984" t="s">
        <v>14</v>
      </c>
      <c r="H984">
        <v>75</v>
      </c>
      <c r="I984" s="10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9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  <c r="V984" t="s">
        <v>20</v>
      </c>
      <c r="W984">
        <v>92</v>
      </c>
    </row>
    <row r="985" spans="1:23" x14ac:dyDescent="0.25">
      <c r="A985">
        <v>983</v>
      </c>
      <c r="B985" t="s">
        <v>1994</v>
      </c>
      <c r="C985" s="6" t="s">
        <v>1995</v>
      </c>
      <c r="D985">
        <v>129100</v>
      </c>
      <c r="E985">
        <v>188404</v>
      </c>
      <c r="F985" s="7">
        <f t="shared" si="90"/>
        <v>145.93648334624322</v>
      </c>
      <c r="G985" t="s">
        <v>20</v>
      </c>
      <c r="H985">
        <v>2326</v>
      </c>
      <c r="I985" s="10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9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  <c r="V985" t="s">
        <v>20</v>
      </c>
      <c r="W985">
        <v>1015</v>
      </c>
    </row>
    <row r="986" spans="1:23" ht="31.5" x14ac:dyDescent="0.25">
      <c r="A986">
        <v>984</v>
      </c>
      <c r="B986" t="s">
        <v>1996</v>
      </c>
      <c r="C986" s="6" t="s">
        <v>1997</v>
      </c>
      <c r="D986">
        <v>6500</v>
      </c>
      <c r="E986">
        <v>9910</v>
      </c>
      <c r="F986" s="7">
        <f t="shared" si="90"/>
        <v>152.46153846153848</v>
      </c>
      <c r="G986" t="s">
        <v>20</v>
      </c>
      <c r="H986">
        <v>381</v>
      </c>
      <c r="I986" s="10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9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  <c r="V986" t="s">
        <v>14</v>
      </c>
      <c r="W986">
        <v>742</v>
      </c>
    </row>
    <row r="987" spans="1:23" x14ac:dyDescent="0.25">
      <c r="A987">
        <v>985</v>
      </c>
      <c r="B987" t="s">
        <v>1998</v>
      </c>
      <c r="C987" s="6" t="s">
        <v>1999</v>
      </c>
      <c r="D987">
        <v>170600</v>
      </c>
      <c r="E987">
        <v>114523</v>
      </c>
      <c r="F987" s="7">
        <f t="shared" si="90"/>
        <v>67.129542790152414</v>
      </c>
      <c r="G987" t="s">
        <v>14</v>
      </c>
      <c r="H987">
        <v>4405</v>
      </c>
      <c r="I987" s="10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9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  <c r="V987" t="s">
        <v>20</v>
      </c>
      <c r="W987">
        <v>323</v>
      </c>
    </row>
    <row r="988" spans="1:23" x14ac:dyDescent="0.25">
      <c r="A988">
        <v>986</v>
      </c>
      <c r="B988" t="s">
        <v>2000</v>
      </c>
      <c r="C988" s="6" t="s">
        <v>2001</v>
      </c>
      <c r="D988">
        <v>7800</v>
      </c>
      <c r="E988">
        <v>3144</v>
      </c>
      <c r="F988" s="7">
        <f t="shared" si="90"/>
        <v>40.307692307692307</v>
      </c>
      <c r="G988" t="s">
        <v>14</v>
      </c>
      <c r="H988">
        <v>92</v>
      </c>
      <c r="I988" s="10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9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  <c r="V988" t="s">
        <v>14</v>
      </c>
      <c r="W988">
        <v>75</v>
      </c>
    </row>
    <row r="989" spans="1:23" x14ac:dyDescent="0.25">
      <c r="A989">
        <v>987</v>
      </c>
      <c r="B989" t="s">
        <v>2002</v>
      </c>
      <c r="C989" s="6" t="s">
        <v>2003</v>
      </c>
      <c r="D989">
        <v>6200</v>
      </c>
      <c r="E989">
        <v>13441</v>
      </c>
      <c r="F989" s="7">
        <f t="shared" si="90"/>
        <v>216.79032258064518</v>
      </c>
      <c r="G989" t="s">
        <v>20</v>
      </c>
      <c r="H989">
        <v>480</v>
      </c>
      <c r="I989" s="10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9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  <c r="V989" t="s">
        <v>20</v>
      </c>
      <c r="W989">
        <v>2326</v>
      </c>
    </row>
    <row r="990" spans="1:23" x14ac:dyDescent="0.25">
      <c r="A990">
        <v>988</v>
      </c>
      <c r="B990" t="s">
        <v>2004</v>
      </c>
      <c r="C990" s="6" t="s">
        <v>2005</v>
      </c>
      <c r="D990">
        <v>9400</v>
      </c>
      <c r="E990">
        <v>4899</v>
      </c>
      <c r="F990" s="7">
        <f t="shared" si="90"/>
        <v>52.117021276595743</v>
      </c>
      <c r="G990" t="s">
        <v>14</v>
      </c>
      <c r="H990">
        <v>64</v>
      </c>
      <c r="I990" s="10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9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  <c r="V990" t="s">
        <v>20</v>
      </c>
      <c r="W990">
        <v>381</v>
      </c>
    </row>
    <row r="991" spans="1:23" x14ac:dyDescent="0.25">
      <c r="A991">
        <v>989</v>
      </c>
      <c r="B991" t="s">
        <v>2006</v>
      </c>
      <c r="C991" s="6" t="s">
        <v>2007</v>
      </c>
      <c r="D991">
        <v>2400</v>
      </c>
      <c r="E991">
        <v>11990</v>
      </c>
      <c r="F991" s="7">
        <f t="shared" si="90"/>
        <v>499.58333333333337</v>
      </c>
      <c r="G991" t="s">
        <v>20</v>
      </c>
      <c r="H991">
        <v>226</v>
      </c>
      <c r="I991" s="10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9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  <c r="V991" t="s">
        <v>14</v>
      </c>
      <c r="W991">
        <v>4405</v>
      </c>
    </row>
    <row r="992" spans="1:23" x14ac:dyDescent="0.25">
      <c r="A992">
        <v>990</v>
      </c>
      <c r="B992" t="s">
        <v>2008</v>
      </c>
      <c r="C992" s="6" t="s">
        <v>2009</v>
      </c>
      <c r="D992">
        <v>7800</v>
      </c>
      <c r="E992">
        <v>6839</v>
      </c>
      <c r="F992" s="7">
        <f t="shared" si="90"/>
        <v>87.679487179487182</v>
      </c>
      <c r="G992" t="s">
        <v>14</v>
      </c>
      <c r="H992">
        <v>64</v>
      </c>
      <c r="I992" s="10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9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  <c r="V992" t="s">
        <v>14</v>
      </c>
      <c r="W992">
        <v>92</v>
      </c>
    </row>
    <row r="993" spans="1:23" x14ac:dyDescent="0.25">
      <c r="A993">
        <v>991</v>
      </c>
      <c r="B993" t="s">
        <v>1080</v>
      </c>
      <c r="C993" s="6" t="s">
        <v>2010</v>
      </c>
      <c r="D993">
        <v>9800</v>
      </c>
      <c r="E993">
        <v>11091</v>
      </c>
      <c r="F993" s="7">
        <f t="shared" si="90"/>
        <v>113.17346938775511</v>
      </c>
      <c r="G993" t="s">
        <v>20</v>
      </c>
      <c r="H993">
        <v>241</v>
      </c>
      <c r="I993" s="10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9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  <c r="V993" t="s">
        <v>20</v>
      </c>
      <c r="W993">
        <v>480</v>
      </c>
    </row>
    <row r="994" spans="1:23" x14ac:dyDescent="0.25">
      <c r="A994">
        <v>992</v>
      </c>
      <c r="B994" t="s">
        <v>2011</v>
      </c>
      <c r="C994" s="6" t="s">
        <v>2012</v>
      </c>
      <c r="D994">
        <v>3100</v>
      </c>
      <c r="E994">
        <v>13223</v>
      </c>
      <c r="F994" s="7">
        <f t="shared" si="90"/>
        <v>426.54838709677421</v>
      </c>
      <c r="G994" t="s">
        <v>20</v>
      </c>
      <c r="H994">
        <v>132</v>
      </c>
      <c r="I994" s="10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9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  <c r="V994" t="s">
        <v>14</v>
      </c>
      <c r="W994">
        <v>64</v>
      </c>
    </row>
    <row r="995" spans="1:23" x14ac:dyDescent="0.25">
      <c r="A995">
        <v>993</v>
      </c>
      <c r="B995" t="s">
        <v>2013</v>
      </c>
      <c r="C995" s="6" t="s">
        <v>2014</v>
      </c>
      <c r="D995">
        <v>9800</v>
      </c>
      <c r="E995">
        <v>7608</v>
      </c>
      <c r="F995" s="7">
        <f t="shared" si="90"/>
        <v>77.632653061224488</v>
      </c>
      <c r="G995" t="s">
        <v>74</v>
      </c>
      <c r="H995">
        <v>75</v>
      </c>
      <c r="I995" s="10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9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  <c r="V995" t="s">
        <v>20</v>
      </c>
      <c r="W995">
        <v>226</v>
      </c>
    </row>
    <row r="996" spans="1:23" x14ac:dyDescent="0.25">
      <c r="A996">
        <v>994</v>
      </c>
      <c r="B996" t="s">
        <v>2015</v>
      </c>
      <c r="C996" s="6" t="s">
        <v>2016</v>
      </c>
      <c r="D996">
        <v>141100</v>
      </c>
      <c r="E996">
        <v>74073</v>
      </c>
      <c r="F996" s="7">
        <f t="shared" si="90"/>
        <v>52.496810772501767</v>
      </c>
      <c r="G996" t="s">
        <v>14</v>
      </c>
      <c r="H996">
        <v>842</v>
      </c>
      <c r="I996" s="10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9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  <c r="V996" t="s">
        <v>14</v>
      </c>
      <c r="W996">
        <v>64</v>
      </c>
    </row>
    <row r="997" spans="1:23" x14ac:dyDescent="0.25">
      <c r="A997">
        <v>995</v>
      </c>
      <c r="B997" t="s">
        <v>2017</v>
      </c>
      <c r="C997" s="6" t="s">
        <v>2018</v>
      </c>
      <c r="D997">
        <v>97300</v>
      </c>
      <c r="E997">
        <v>153216</v>
      </c>
      <c r="F997" s="7">
        <f t="shared" si="90"/>
        <v>157.46762589928059</v>
      </c>
      <c r="G997" t="s">
        <v>20</v>
      </c>
      <c r="H997">
        <v>2043</v>
      </c>
      <c r="I997" s="10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9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  <c r="V997" t="s">
        <v>20</v>
      </c>
      <c r="W997">
        <v>241</v>
      </c>
    </row>
    <row r="998" spans="1:23" ht="31.5" x14ac:dyDescent="0.25">
      <c r="A998">
        <v>996</v>
      </c>
      <c r="B998" t="s">
        <v>2019</v>
      </c>
      <c r="C998" s="6" t="s">
        <v>2020</v>
      </c>
      <c r="D998">
        <v>6600</v>
      </c>
      <c r="E998">
        <v>4814</v>
      </c>
      <c r="F998" s="7">
        <f t="shared" si="90"/>
        <v>72.939393939393938</v>
      </c>
      <c r="G998" t="s">
        <v>14</v>
      </c>
      <c r="H998">
        <v>112</v>
      </c>
      <c r="I998" s="10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9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  <c r="V998" t="s">
        <v>20</v>
      </c>
      <c r="W998">
        <v>132</v>
      </c>
    </row>
    <row r="999" spans="1:23" x14ac:dyDescent="0.25">
      <c r="A999">
        <v>997</v>
      </c>
      <c r="B999" t="s">
        <v>2021</v>
      </c>
      <c r="C999" s="6" t="s">
        <v>2022</v>
      </c>
      <c r="D999">
        <v>7600</v>
      </c>
      <c r="E999">
        <v>4603</v>
      </c>
      <c r="F999" s="7">
        <f t="shared" si="90"/>
        <v>60.565789473684205</v>
      </c>
      <c r="G999" t="s">
        <v>74</v>
      </c>
      <c r="H999">
        <v>139</v>
      </c>
      <c r="I999" s="10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9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  <c r="V999" t="s">
        <v>74</v>
      </c>
      <c r="W999">
        <v>75</v>
      </c>
    </row>
    <row r="1000" spans="1:23" x14ac:dyDescent="0.25">
      <c r="A1000">
        <v>998</v>
      </c>
      <c r="B1000" t="s">
        <v>2023</v>
      </c>
      <c r="C1000" s="6" t="s">
        <v>2024</v>
      </c>
      <c r="D1000">
        <v>66600</v>
      </c>
      <c r="E1000">
        <v>37823</v>
      </c>
      <c r="F1000" s="7">
        <f t="shared" si="90"/>
        <v>56.791291291291287</v>
      </c>
      <c r="G1000" t="s">
        <v>14</v>
      </c>
      <c r="H1000">
        <v>374</v>
      </c>
      <c r="I1000" s="10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9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  <c r="V1000" t="s">
        <v>14</v>
      </c>
      <c r="W1000">
        <v>842</v>
      </c>
    </row>
    <row r="1001" spans="1:23" x14ac:dyDescent="0.25">
      <c r="A1001">
        <v>999</v>
      </c>
      <c r="B1001" t="s">
        <v>2025</v>
      </c>
      <c r="C1001" s="6" t="s">
        <v>2026</v>
      </c>
      <c r="D1001">
        <v>111100</v>
      </c>
      <c r="E1001">
        <v>62819</v>
      </c>
      <c r="F1001" s="7">
        <f t="shared" si="90"/>
        <v>56.542754275427541</v>
      </c>
      <c r="G1001" t="s">
        <v>74</v>
      </c>
      <c r="H1001">
        <v>1122</v>
      </c>
      <c r="I1001" s="10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9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  <c r="V1001" t="s">
        <v>20</v>
      </c>
      <c r="W1001">
        <v>2043</v>
      </c>
    </row>
    <row r="1002" spans="1:23" x14ac:dyDescent="0.25">
      <c r="V1002" t="s">
        <v>14</v>
      </c>
      <c r="W1002">
        <v>112</v>
      </c>
    </row>
    <row r="1003" spans="1:23" x14ac:dyDescent="0.25">
      <c r="V1003" t="s">
        <v>74</v>
      </c>
      <c r="W1003">
        <v>139</v>
      </c>
    </row>
    <row r="1004" spans="1:23" x14ac:dyDescent="0.25">
      <c r="V1004" t="s">
        <v>14</v>
      </c>
      <c r="W1004">
        <v>374</v>
      </c>
    </row>
    <row r="1005" spans="1:23" x14ac:dyDescent="0.25">
      <c r="V1005" t="s">
        <v>74</v>
      </c>
      <c r="W1005">
        <v>1122</v>
      </c>
    </row>
  </sheetData>
  <conditionalFormatting sqref="F1:F1048576">
    <cfRule type="colorScale" priority="5">
      <colorScale>
        <cfvo type="num" val="0"/>
        <cfvo type="num" val="100"/>
        <cfvo type="num" val="200"/>
        <color rgb="FFC00000"/>
        <color theme="9"/>
        <color theme="4" tint="0.39997558519241921"/>
      </colorScale>
    </cfRule>
  </conditionalFormatting>
  <conditionalFormatting sqref="G1:G1048576">
    <cfRule type="cellIs" dxfId="19" priority="8" operator="equal">
      <formula>"canceled"</formula>
    </cfRule>
    <cfRule type="containsText" dxfId="18" priority="9" operator="containsText" text="live">
      <formula>NOT(ISERROR(SEARCH("live",G1)))</formula>
    </cfRule>
    <cfRule type="cellIs" dxfId="17" priority="10" operator="equal">
      <formula>"successful"</formula>
    </cfRule>
    <cfRule type="cellIs" dxfId="16" priority="11" operator="equal">
      <formula>"failed"</formula>
    </cfRule>
  </conditionalFormatting>
  <conditionalFormatting sqref="V5">
    <cfRule type="cellIs" dxfId="15" priority="1" operator="equal">
      <formula>"canceled"</formula>
    </cfRule>
    <cfRule type="containsText" dxfId="14" priority="2" operator="containsText" text="live">
      <formula>NOT(ISERROR(SEARCH("live",V5)))</formula>
    </cfRule>
    <cfRule type="cellIs" dxfId="13" priority="3" operator="equal">
      <formula>"successful"</formula>
    </cfRule>
    <cfRule type="cellIs" dxfId="12" priority="4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84CC-7ED4-4F4E-A66B-E4FAEC255C4F}">
  <dimension ref="A1:K39"/>
  <sheetViews>
    <sheetView workbookViewId="0">
      <selection activeCell="D40" sqref="D40"/>
    </sheetView>
  </sheetViews>
  <sheetFormatPr defaultRowHeight="15.75" x14ac:dyDescent="0.25"/>
  <cols>
    <col min="1" max="1" width="18.375" customWidth="1"/>
    <col min="2" max="2" width="15.25" bestFit="1" customWidth="1"/>
    <col min="3" max="3" width="9.125" customWidth="1"/>
    <col min="4" max="4" width="9.25" customWidth="1"/>
    <col min="5" max="5" width="9.25" bestFit="1" customWidth="1"/>
    <col min="6" max="7" width="11" bestFit="1" customWidth="1"/>
    <col min="8" max="8" width="13.875" customWidth="1"/>
    <col min="9" max="9" width="10.5" bestFit="1" customWidth="1"/>
    <col min="10" max="10" width="21" customWidth="1"/>
    <col min="11" max="11" width="10.75" customWidth="1"/>
    <col min="12" max="12" width="11" bestFit="1" customWidth="1"/>
    <col min="13" max="16" width="11.875" bestFit="1" customWidth="1"/>
    <col min="17" max="17" width="2.875" bestFit="1" customWidth="1"/>
    <col min="18" max="22" width="11.875" bestFit="1" customWidth="1"/>
    <col min="23" max="23" width="4.875" bestFit="1" customWidth="1"/>
    <col min="24" max="24" width="11.875" bestFit="1" customWidth="1"/>
    <col min="25" max="25" width="9.875" bestFit="1" customWidth="1"/>
    <col min="26" max="26" width="5.875" bestFit="1" customWidth="1"/>
    <col min="27" max="27" width="11.875" bestFit="1" customWidth="1"/>
    <col min="28" max="30" width="10.875" bestFit="1" customWidth="1"/>
    <col min="31" max="39" width="11.875" bestFit="1" customWidth="1"/>
    <col min="40" max="40" width="10.875" bestFit="1" customWidth="1"/>
    <col min="41" max="45" width="11.875" bestFit="1" customWidth="1"/>
    <col min="46" max="46" width="2.875" bestFit="1" customWidth="1"/>
    <col min="47" max="48" width="11.875" bestFit="1" customWidth="1"/>
    <col min="49" max="49" width="9.875" bestFit="1" customWidth="1"/>
    <col min="50" max="72" width="11.875" bestFit="1" customWidth="1"/>
    <col min="73" max="73" width="10.875" bestFit="1" customWidth="1"/>
    <col min="74" max="75" width="11.875" bestFit="1" customWidth="1"/>
    <col min="76" max="76" width="10.875" bestFit="1" customWidth="1"/>
    <col min="77" max="81" width="11.875" bestFit="1" customWidth="1"/>
    <col min="82" max="82" width="2.875" bestFit="1" customWidth="1"/>
    <col min="83" max="104" width="11.875" bestFit="1" customWidth="1"/>
    <col min="105" max="105" width="10.875" bestFit="1" customWidth="1"/>
    <col min="106" max="113" width="11.875" bestFit="1" customWidth="1"/>
    <col min="114" max="114" width="8.875" bestFit="1" customWidth="1"/>
    <col min="115" max="118" width="11.875" bestFit="1" customWidth="1"/>
    <col min="119" max="119" width="10.875" bestFit="1" customWidth="1"/>
    <col min="120" max="120" width="2.875" bestFit="1" customWidth="1"/>
    <col min="121" max="126" width="11.875" bestFit="1" customWidth="1"/>
    <col min="127" max="127" width="10.875" bestFit="1" customWidth="1"/>
    <col min="128" max="132" width="11.875" bestFit="1" customWidth="1"/>
    <col min="133" max="133" width="10.875" bestFit="1" customWidth="1"/>
    <col min="134" max="136" width="11.875" bestFit="1" customWidth="1"/>
    <col min="137" max="137" width="7.875" bestFit="1" customWidth="1"/>
    <col min="138" max="138" width="2.875" bestFit="1" customWidth="1"/>
    <col min="139" max="154" width="11.875" bestFit="1" customWidth="1"/>
    <col min="155" max="155" width="10.875" bestFit="1" customWidth="1"/>
    <col min="156" max="156" width="2.875" bestFit="1" customWidth="1"/>
    <col min="157" max="161" width="11.875" bestFit="1" customWidth="1"/>
    <col min="162" max="162" width="10.875" bestFit="1" customWidth="1"/>
    <col min="163" max="168" width="11.875" bestFit="1" customWidth="1"/>
    <col min="169" max="169" width="6.875" bestFit="1" customWidth="1"/>
    <col min="170" max="170" width="10.875" bestFit="1" customWidth="1"/>
    <col min="171" max="171" width="2.875" bestFit="1" customWidth="1"/>
    <col min="172" max="172" width="11.875" bestFit="1" customWidth="1"/>
    <col min="173" max="173" width="8.875" bestFit="1" customWidth="1"/>
    <col min="174" max="174" width="5.875" bestFit="1" customWidth="1"/>
    <col min="175" max="187" width="11.875" bestFit="1" customWidth="1"/>
    <col min="188" max="188" width="5.875" bestFit="1" customWidth="1"/>
    <col min="189" max="190" width="11.875" bestFit="1" customWidth="1"/>
    <col min="191" max="191" width="10.875" bestFit="1" customWidth="1"/>
    <col min="192" max="195" width="11.875" bestFit="1" customWidth="1"/>
    <col min="196" max="196" width="2.875" bestFit="1" customWidth="1"/>
    <col min="197" max="200" width="11.875" bestFit="1" customWidth="1"/>
    <col min="201" max="201" width="4.875" bestFit="1" customWidth="1"/>
    <col min="202" max="202" width="6.875" bestFit="1" customWidth="1"/>
    <col min="203" max="203" width="11.875" bestFit="1" customWidth="1"/>
    <col min="204" max="204" width="10.875" bestFit="1" customWidth="1"/>
    <col min="205" max="237" width="11.875" bestFit="1" customWidth="1"/>
    <col min="238" max="238" width="10.875" bestFit="1" customWidth="1"/>
    <col min="239" max="247" width="11.875" bestFit="1" customWidth="1"/>
    <col min="248" max="248" width="10.875" bestFit="1" customWidth="1"/>
    <col min="249" max="254" width="11.875" bestFit="1" customWidth="1"/>
    <col min="255" max="255" width="10.875" bestFit="1" customWidth="1"/>
    <col min="256" max="260" width="11.875" bestFit="1" customWidth="1"/>
    <col min="261" max="261" width="10.875" bestFit="1" customWidth="1"/>
    <col min="262" max="265" width="11.875" bestFit="1" customWidth="1"/>
    <col min="266" max="266" width="2.875" bestFit="1" customWidth="1"/>
    <col min="267" max="276" width="11.875" bestFit="1" customWidth="1"/>
    <col min="277" max="277" width="7.875" bestFit="1" customWidth="1"/>
    <col min="278" max="285" width="11.875" bestFit="1" customWidth="1"/>
    <col min="286" max="286" width="10.875" bestFit="1" customWidth="1"/>
    <col min="287" max="288" width="11.875" bestFit="1" customWidth="1"/>
    <col min="289" max="289" width="9.875" bestFit="1" customWidth="1"/>
    <col min="290" max="290" width="6.875" bestFit="1" customWidth="1"/>
    <col min="291" max="291" width="11.875" bestFit="1" customWidth="1"/>
    <col min="292" max="292" width="10.875" bestFit="1" customWidth="1"/>
    <col min="293" max="294" width="11.875" bestFit="1" customWidth="1"/>
    <col min="295" max="295" width="10.875" bestFit="1" customWidth="1"/>
    <col min="296" max="296" width="11.875" bestFit="1" customWidth="1"/>
    <col min="297" max="297" width="10.875" bestFit="1" customWidth="1"/>
    <col min="298" max="302" width="11.875" bestFit="1" customWidth="1"/>
    <col min="303" max="303" width="5.875" bestFit="1" customWidth="1"/>
    <col min="304" max="304" width="9.875" bestFit="1" customWidth="1"/>
    <col min="305" max="314" width="11.875" bestFit="1" customWidth="1"/>
    <col min="315" max="315" width="2.875" bestFit="1" customWidth="1"/>
    <col min="316" max="316" width="11.875" bestFit="1" customWidth="1"/>
    <col min="317" max="317" width="10.875" bestFit="1" customWidth="1"/>
    <col min="318" max="319" width="11.875" bestFit="1" customWidth="1"/>
    <col min="320" max="320" width="10.875" bestFit="1" customWidth="1"/>
    <col min="321" max="324" width="11.875" bestFit="1" customWidth="1"/>
    <col min="325" max="325" width="10.875" bestFit="1" customWidth="1"/>
    <col min="326" max="334" width="11.875" bestFit="1" customWidth="1"/>
    <col min="335" max="335" width="4.875" bestFit="1" customWidth="1"/>
    <col min="336" max="336" width="11.875" bestFit="1" customWidth="1"/>
    <col min="337" max="337" width="10.875" bestFit="1" customWidth="1"/>
    <col min="338" max="349" width="11.875" bestFit="1" customWidth="1"/>
    <col min="350" max="350" width="10.875" bestFit="1" customWidth="1"/>
    <col min="351" max="362" width="11.875" bestFit="1" customWidth="1"/>
    <col min="363" max="363" width="6.875" bestFit="1" customWidth="1"/>
    <col min="364" max="364" width="10.875" bestFit="1" customWidth="1"/>
    <col min="365" max="370" width="11.875" bestFit="1" customWidth="1"/>
    <col min="371" max="372" width="10.875" bestFit="1" customWidth="1"/>
    <col min="373" max="376" width="11.875" bestFit="1" customWidth="1"/>
    <col min="377" max="377" width="10.875" bestFit="1" customWidth="1"/>
    <col min="378" max="391" width="11.875" bestFit="1" customWidth="1"/>
    <col min="392" max="392" width="5.875" bestFit="1" customWidth="1"/>
    <col min="393" max="405" width="11.875" bestFit="1" customWidth="1"/>
    <col min="406" max="406" width="10.875" bestFit="1" customWidth="1"/>
    <col min="407" max="408" width="11.875" bestFit="1" customWidth="1"/>
    <col min="409" max="409" width="10.875" bestFit="1" customWidth="1"/>
    <col min="410" max="414" width="11.875" bestFit="1" customWidth="1"/>
    <col min="415" max="415" width="4.875" bestFit="1" customWidth="1"/>
    <col min="416" max="419" width="11.875" bestFit="1" customWidth="1"/>
    <col min="420" max="420" width="5.875" bestFit="1" customWidth="1"/>
    <col min="421" max="422" width="11.875" bestFit="1" customWidth="1"/>
    <col min="423" max="423" width="4.875" bestFit="1" customWidth="1"/>
    <col min="424" max="427" width="11.875" bestFit="1" customWidth="1"/>
    <col min="428" max="428" width="4.875" bestFit="1" customWidth="1"/>
    <col min="429" max="430" width="11.875" bestFit="1" customWidth="1"/>
    <col min="431" max="431" width="9.875" bestFit="1" customWidth="1"/>
    <col min="432" max="434" width="11.875" bestFit="1" customWidth="1"/>
    <col min="435" max="435" width="6.875" bestFit="1" customWidth="1"/>
    <col min="436" max="453" width="11.875" bestFit="1" customWidth="1"/>
    <col min="454" max="454" width="9.875" bestFit="1" customWidth="1"/>
    <col min="455" max="465" width="11.875" bestFit="1" customWidth="1"/>
    <col min="466" max="466" width="10.875" bestFit="1" customWidth="1"/>
    <col min="467" max="485" width="11.875" bestFit="1" customWidth="1"/>
    <col min="486" max="486" width="10.875" bestFit="1" customWidth="1"/>
    <col min="487" max="488" width="11.875" bestFit="1" customWidth="1"/>
    <col min="489" max="489" width="7.875" bestFit="1" customWidth="1"/>
    <col min="490" max="513" width="11.875" bestFit="1" customWidth="1"/>
    <col min="514" max="514" width="6.875" bestFit="1" customWidth="1"/>
    <col min="515" max="524" width="11.875" bestFit="1" customWidth="1"/>
    <col min="525" max="525" width="4.875" bestFit="1" customWidth="1"/>
    <col min="526" max="530" width="11.875" bestFit="1" customWidth="1"/>
    <col min="531" max="531" width="10.875" bestFit="1" customWidth="1"/>
    <col min="532" max="534" width="11.875" bestFit="1" customWidth="1"/>
    <col min="535" max="535" width="10.875" bestFit="1" customWidth="1"/>
    <col min="536" max="536" width="11.875" bestFit="1" customWidth="1"/>
    <col min="537" max="537" width="10.875" bestFit="1" customWidth="1"/>
    <col min="538" max="544" width="11.875" bestFit="1" customWidth="1"/>
    <col min="545" max="545" width="4.875" bestFit="1" customWidth="1"/>
    <col min="546" max="546" width="11.875" bestFit="1" customWidth="1"/>
    <col min="547" max="547" width="10.875" bestFit="1" customWidth="1"/>
    <col min="548" max="548" width="11.875" bestFit="1" customWidth="1"/>
    <col min="549" max="549" width="5.875" bestFit="1" customWidth="1"/>
    <col min="550" max="551" width="11.875" bestFit="1" customWidth="1"/>
    <col min="552" max="552" width="5.875" bestFit="1" customWidth="1"/>
    <col min="553" max="553" width="11.875" bestFit="1" customWidth="1"/>
    <col min="554" max="554" width="6.875" bestFit="1" customWidth="1"/>
    <col min="555" max="555" width="11.875" bestFit="1" customWidth="1"/>
    <col min="556" max="556" width="2.875" bestFit="1" customWidth="1"/>
    <col min="557" max="562" width="11.875" bestFit="1" customWidth="1"/>
    <col min="563" max="563" width="2.875" bestFit="1" customWidth="1"/>
    <col min="564" max="578" width="11.875" bestFit="1" customWidth="1"/>
    <col min="579" max="579" width="10.875" bestFit="1" customWidth="1"/>
    <col min="580" max="580" width="11.875" bestFit="1" customWidth="1"/>
    <col min="581" max="581" width="10.875" bestFit="1" customWidth="1"/>
    <col min="582" max="584" width="11.875" bestFit="1" customWidth="1"/>
    <col min="585" max="585" width="9.875" bestFit="1" customWidth="1"/>
    <col min="586" max="600" width="11.875" bestFit="1" customWidth="1"/>
    <col min="601" max="601" width="6.875" bestFit="1" customWidth="1"/>
    <col min="602" max="611" width="11.875" bestFit="1" customWidth="1"/>
    <col min="612" max="612" width="8.875" bestFit="1" customWidth="1"/>
    <col min="613" max="616" width="11.875" bestFit="1" customWidth="1"/>
    <col min="617" max="617" width="4.875" bestFit="1" customWidth="1"/>
    <col min="618" max="627" width="11.875" bestFit="1" customWidth="1"/>
    <col min="628" max="628" width="5.875" bestFit="1" customWidth="1"/>
    <col min="629" max="647" width="11.875" bestFit="1" customWidth="1"/>
    <col min="648" max="648" width="10.875" bestFit="1" customWidth="1"/>
    <col min="649" max="649" width="11.875" bestFit="1" customWidth="1"/>
    <col min="650" max="650" width="5.875" bestFit="1" customWidth="1"/>
    <col min="651" max="656" width="11.875" bestFit="1" customWidth="1"/>
    <col min="657" max="657" width="10.875" bestFit="1" customWidth="1"/>
    <col min="658" max="661" width="11.875" bestFit="1" customWidth="1"/>
    <col min="662" max="662" width="10.875" bestFit="1" customWidth="1"/>
    <col min="663" max="663" width="9.875" bestFit="1" customWidth="1"/>
    <col min="664" max="664" width="10.875" bestFit="1" customWidth="1"/>
    <col min="665" max="665" width="11.875" bestFit="1" customWidth="1"/>
    <col min="666" max="666" width="10.875" bestFit="1" customWidth="1"/>
    <col min="667" max="668" width="11.875" bestFit="1" customWidth="1"/>
    <col min="669" max="669" width="10.875" bestFit="1" customWidth="1"/>
    <col min="670" max="678" width="11.875" bestFit="1" customWidth="1"/>
    <col min="679" max="679" width="9.875" bestFit="1" customWidth="1"/>
    <col min="680" max="680" width="2.875" bestFit="1" customWidth="1"/>
    <col min="681" max="685" width="11.875" bestFit="1" customWidth="1"/>
    <col min="686" max="686" width="6.875" bestFit="1" customWidth="1"/>
    <col min="687" max="689" width="11.875" bestFit="1" customWidth="1"/>
    <col min="690" max="690" width="10.875" bestFit="1" customWidth="1"/>
    <col min="691" max="691" width="2.875" bestFit="1" customWidth="1"/>
    <col min="692" max="695" width="11.875" bestFit="1" customWidth="1"/>
    <col min="696" max="696" width="10.875" bestFit="1" customWidth="1"/>
    <col min="697" max="706" width="11.875" bestFit="1" customWidth="1"/>
    <col min="707" max="707" width="8.875" bestFit="1" customWidth="1"/>
    <col min="708" max="713" width="11.875" bestFit="1" customWidth="1"/>
    <col min="714" max="714" width="10.875" bestFit="1" customWidth="1"/>
    <col min="715" max="718" width="11.875" bestFit="1" customWidth="1"/>
    <col min="719" max="719" width="10.875" bestFit="1" customWidth="1"/>
    <col min="720" max="725" width="11.875" bestFit="1" customWidth="1"/>
    <col min="726" max="726" width="5.875" bestFit="1" customWidth="1"/>
    <col min="727" max="730" width="11.875" bestFit="1" customWidth="1"/>
    <col min="731" max="731" width="10.875" bestFit="1" customWidth="1"/>
    <col min="732" max="733" width="11.875" bestFit="1" customWidth="1"/>
    <col min="734" max="734" width="2.875" bestFit="1" customWidth="1"/>
    <col min="735" max="735" width="10.875" bestFit="1" customWidth="1"/>
    <col min="736" max="736" width="11.875" bestFit="1" customWidth="1"/>
    <col min="737" max="737" width="4.875" bestFit="1" customWidth="1"/>
    <col min="738" max="738" width="7.875" bestFit="1" customWidth="1"/>
    <col min="739" max="749" width="11.875" bestFit="1" customWidth="1"/>
    <col min="750" max="750" width="10.875" bestFit="1" customWidth="1"/>
    <col min="751" max="753" width="11.875" bestFit="1" customWidth="1"/>
    <col min="754" max="754" width="7.875" bestFit="1" customWidth="1"/>
    <col min="755" max="755" width="11.875" bestFit="1" customWidth="1"/>
    <col min="756" max="756" width="10.875" bestFit="1" customWidth="1"/>
    <col min="757" max="758" width="11.875" bestFit="1" customWidth="1"/>
    <col min="759" max="759" width="10.875" bestFit="1" customWidth="1"/>
    <col min="760" max="762" width="11.875" bestFit="1" customWidth="1"/>
    <col min="763" max="763" width="8.875" bestFit="1" customWidth="1"/>
    <col min="764" max="770" width="11.875" bestFit="1" customWidth="1"/>
    <col min="771" max="771" width="6.875" bestFit="1" customWidth="1"/>
    <col min="772" max="772" width="5.875" bestFit="1" customWidth="1"/>
    <col min="773" max="774" width="11.875" bestFit="1" customWidth="1"/>
    <col min="775" max="775" width="5.875" bestFit="1" customWidth="1"/>
    <col min="776" max="776" width="11.875" bestFit="1" customWidth="1"/>
    <col min="777" max="777" width="6.875" bestFit="1" customWidth="1"/>
    <col min="778" max="780" width="11.875" bestFit="1" customWidth="1"/>
    <col min="781" max="781" width="10.875" bestFit="1" customWidth="1"/>
    <col min="782" max="783" width="11.875" bestFit="1" customWidth="1"/>
    <col min="784" max="784" width="2.875" bestFit="1" customWidth="1"/>
    <col min="785" max="788" width="11.875" bestFit="1" customWidth="1"/>
    <col min="789" max="789" width="10.875" bestFit="1" customWidth="1"/>
    <col min="790" max="794" width="11.875" bestFit="1" customWidth="1"/>
    <col min="795" max="795" width="10.875" bestFit="1" customWidth="1"/>
    <col min="796" max="798" width="11.875" bestFit="1" customWidth="1"/>
    <col min="799" max="799" width="4.875" bestFit="1" customWidth="1"/>
    <col min="800" max="803" width="11.875" bestFit="1" customWidth="1"/>
    <col min="804" max="804" width="7.875" bestFit="1" customWidth="1"/>
    <col min="805" max="808" width="11.875" bestFit="1" customWidth="1"/>
    <col min="809" max="809" width="5.875" bestFit="1" customWidth="1"/>
    <col min="810" max="815" width="11.875" bestFit="1" customWidth="1"/>
    <col min="816" max="816" width="8.875" bestFit="1" customWidth="1"/>
    <col min="817" max="819" width="11.875" bestFit="1" customWidth="1"/>
    <col min="820" max="820" width="2.875" bestFit="1" customWidth="1"/>
    <col min="821" max="821" width="11.875" bestFit="1" customWidth="1"/>
    <col min="822" max="822" width="6.875" bestFit="1" customWidth="1"/>
    <col min="823" max="826" width="11.875" bestFit="1" customWidth="1"/>
    <col min="827" max="827" width="4.875" bestFit="1" customWidth="1"/>
    <col min="828" max="834" width="11.875" bestFit="1" customWidth="1"/>
    <col min="835" max="835" width="10.875" bestFit="1" customWidth="1"/>
    <col min="836" max="838" width="11.875" bestFit="1" customWidth="1"/>
    <col min="839" max="839" width="5.875" bestFit="1" customWidth="1"/>
    <col min="840" max="840" width="10.875" bestFit="1" customWidth="1"/>
    <col min="841" max="841" width="6.875" bestFit="1" customWidth="1"/>
    <col min="842" max="842" width="11.875" bestFit="1" customWidth="1"/>
    <col min="843" max="843" width="6.875" bestFit="1" customWidth="1"/>
    <col min="844" max="844" width="11.875" bestFit="1" customWidth="1"/>
    <col min="845" max="845" width="6.875" bestFit="1" customWidth="1"/>
    <col min="846" max="849" width="11.875" bestFit="1" customWidth="1"/>
    <col min="850" max="850" width="9.875" bestFit="1" customWidth="1"/>
    <col min="851" max="863" width="11.875" bestFit="1" customWidth="1"/>
    <col min="864" max="864" width="10.875" bestFit="1" customWidth="1"/>
    <col min="865" max="873" width="11.875" bestFit="1" customWidth="1"/>
    <col min="874" max="874" width="5.875" bestFit="1" customWidth="1"/>
    <col min="875" max="876" width="11.875" bestFit="1" customWidth="1"/>
    <col min="877" max="877" width="5.875" bestFit="1" customWidth="1"/>
    <col min="878" max="887" width="11.875" bestFit="1" customWidth="1"/>
    <col min="888" max="888" width="5.875" bestFit="1" customWidth="1"/>
    <col min="889" max="889" width="10.875" bestFit="1" customWidth="1"/>
    <col min="890" max="891" width="11.875" bestFit="1" customWidth="1"/>
    <col min="892" max="892" width="5.875" bestFit="1" customWidth="1"/>
    <col min="893" max="902" width="11.875" bestFit="1" customWidth="1"/>
    <col min="903" max="903" width="10.875" bestFit="1" customWidth="1"/>
    <col min="904" max="910" width="11.875" bestFit="1" customWidth="1"/>
    <col min="911" max="911" width="6.875" bestFit="1" customWidth="1"/>
    <col min="912" max="912" width="11.875" bestFit="1" customWidth="1"/>
    <col min="913" max="913" width="8.875" bestFit="1" customWidth="1"/>
    <col min="914" max="921" width="11.875" bestFit="1" customWidth="1"/>
    <col min="922" max="922" width="8.875" bestFit="1" customWidth="1"/>
    <col min="923" max="923" width="11.875" bestFit="1" customWidth="1"/>
    <col min="924" max="925" width="5.875" bestFit="1" customWidth="1"/>
    <col min="926" max="926" width="11.875" bestFit="1" customWidth="1"/>
    <col min="927" max="927" width="10.875" bestFit="1" customWidth="1"/>
    <col min="928" max="933" width="11.875" bestFit="1" customWidth="1"/>
    <col min="934" max="934" width="8.875" bestFit="1" customWidth="1"/>
    <col min="935" max="940" width="11.875" bestFit="1" customWidth="1"/>
    <col min="941" max="941" width="10.875" bestFit="1" customWidth="1"/>
    <col min="942" max="947" width="11.875" bestFit="1" customWidth="1"/>
    <col min="948" max="949" width="10.875" bestFit="1" customWidth="1"/>
    <col min="950" max="952" width="11.875" bestFit="1" customWidth="1"/>
    <col min="953" max="953" width="10.875" bestFit="1" customWidth="1"/>
    <col min="954" max="956" width="11.875" bestFit="1" customWidth="1"/>
    <col min="957" max="957" width="10.875" bestFit="1" customWidth="1"/>
    <col min="958" max="958" width="11.875" bestFit="1" customWidth="1"/>
    <col min="959" max="959" width="9.875" bestFit="1" customWidth="1"/>
    <col min="960" max="960" width="11.875" bestFit="1" customWidth="1"/>
    <col min="961" max="961" width="6.875" bestFit="1" customWidth="1"/>
    <col min="962" max="962" width="8.875" bestFit="1" customWidth="1"/>
    <col min="963" max="963" width="6.875" bestFit="1" customWidth="1"/>
    <col min="964" max="966" width="11.875" bestFit="1" customWidth="1"/>
    <col min="967" max="967" width="10.875" bestFit="1" customWidth="1"/>
    <col min="968" max="975" width="11.875" bestFit="1" customWidth="1"/>
    <col min="976" max="976" width="5.875" bestFit="1" customWidth="1"/>
    <col min="977" max="985" width="11.875" bestFit="1" customWidth="1"/>
    <col min="986" max="986" width="7.25" bestFit="1" customWidth="1"/>
    <col min="987" max="987" width="6.875" bestFit="1" customWidth="1"/>
    <col min="988" max="989" width="11" bestFit="1" customWidth="1"/>
    <col min="990" max="990" width="3.875" bestFit="1" customWidth="1"/>
    <col min="991" max="992" width="11.875" bestFit="1" customWidth="1"/>
    <col min="993" max="993" width="8.875" bestFit="1" customWidth="1"/>
    <col min="994" max="996" width="11.875" bestFit="1" customWidth="1"/>
    <col min="997" max="997" width="3.875" bestFit="1" customWidth="1"/>
    <col min="998" max="999" width="11.875" bestFit="1" customWidth="1"/>
    <col min="1000" max="1000" width="4.875" bestFit="1" customWidth="1"/>
    <col min="1001" max="1003" width="11.875" bestFit="1" customWidth="1"/>
    <col min="1004" max="1004" width="7.875" bestFit="1" customWidth="1"/>
    <col min="1005" max="1005" width="8.875" bestFit="1" customWidth="1"/>
    <col min="1006" max="1006" width="12.125" bestFit="1" customWidth="1"/>
    <col min="1007" max="1007" width="8.625" bestFit="1" customWidth="1"/>
    <col min="1008" max="1008" width="11.75" bestFit="1" customWidth="1"/>
    <col min="1009" max="1009" width="11" bestFit="1" customWidth="1"/>
    <col min="1010" max="1010" width="13.625" bestFit="1" customWidth="1"/>
    <col min="1011" max="1011" width="17.5" bestFit="1" customWidth="1"/>
    <col min="1012" max="1012" width="13.625" bestFit="1" customWidth="1"/>
    <col min="1013" max="1013" width="21.625" bestFit="1" customWidth="1"/>
    <col min="1014" max="1014" width="13.625" bestFit="1" customWidth="1"/>
    <col min="1015" max="1015" width="21.625" bestFit="1" customWidth="1"/>
    <col min="1016" max="1016" width="13.625" bestFit="1" customWidth="1"/>
    <col min="1017" max="1017" width="21.625" bestFit="1" customWidth="1"/>
    <col min="1018" max="1018" width="10.5" bestFit="1" customWidth="1"/>
    <col min="1019" max="1019" width="11.25" bestFit="1" customWidth="1"/>
    <col min="1020" max="1020" width="12.625" bestFit="1" customWidth="1"/>
    <col min="1021" max="1021" width="21.625" bestFit="1" customWidth="1"/>
    <col min="1022" max="1022" width="13.625" bestFit="1" customWidth="1"/>
    <col min="1023" max="1023" width="21.625" bestFit="1" customWidth="1"/>
    <col min="1024" max="1024" width="13.625" bestFit="1" customWidth="1"/>
    <col min="1025" max="1025" width="21.625" bestFit="1" customWidth="1"/>
    <col min="1026" max="1026" width="13.625" bestFit="1" customWidth="1"/>
    <col min="1027" max="1027" width="20.5" bestFit="1" customWidth="1"/>
    <col min="1028" max="1028" width="13.625" bestFit="1" customWidth="1"/>
    <col min="1029" max="1029" width="21.625" bestFit="1" customWidth="1"/>
    <col min="1030" max="1030" width="12.625" bestFit="1" customWidth="1"/>
    <col min="1031" max="1031" width="21.625" bestFit="1" customWidth="1"/>
    <col min="1032" max="1032" width="13.625" bestFit="1" customWidth="1"/>
    <col min="1033" max="1033" width="21.625" bestFit="1" customWidth="1"/>
    <col min="1034" max="1034" width="13.625" bestFit="1" customWidth="1"/>
    <col min="1035" max="1035" width="21.625" bestFit="1" customWidth="1"/>
    <col min="1036" max="1036" width="8.625" bestFit="1" customWidth="1"/>
    <col min="1037" max="1037" width="11.25" bestFit="1" customWidth="1"/>
    <col min="1038" max="1038" width="7.625" bestFit="1" customWidth="1"/>
    <col min="1039" max="1039" width="10.25" bestFit="1" customWidth="1"/>
    <col min="1040" max="1040" width="13.625" bestFit="1" customWidth="1"/>
    <col min="1041" max="1041" width="21.625" bestFit="1" customWidth="1"/>
    <col min="1042" max="1042" width="13.625" bestFit="1" customWidth="1"/>
    <col min="1043" max="1043" width="21.625" bestFit="1" customWidth="1"/>
    <col min="1044" max="1044" width="13.625" bestFit="1" customWidth="1"/>
    <col min="1045" max="1045" width="21.625" bestFit="1" customWidth="1"/>
    <col min="1046" max="1046" width="13.625" bestFit="1" customWidth="1"/>
    <col min="1047" max="1047" width="21.625" bestFit="1" customWidth="1"/>
    <col min="1048" max="1048" width="13.625" bestFit="1" customWidth="1"/>
    <col min="1049" max="1049" width="21.625" bestFit="1" customWidth="1"/>
    <col min="1050" max="1050" width="13.625" bestFit="1" customWidth="1"/>
    <col min="1051" max="1051" width="21.625" bestFit="1" customWidth="1"/>
    <col min="1052" max="1052" width="13.625" bestFit="1" customWidth="1"/>
    <col min="1053" max="1053" width="21.625" bestFit="1" customWidth="1"/>
    <col min="1054" max="1054" width="13.625" bestFit="1" customWidth="1"/>
    <col min="1055" max="1055" width="21.625" bestFit="1" customWidth="1"/>
    <col min="1056" max="1056" width="13.625" bestFit="1" customWidth="1"/>
    <col min="1057" max="1057" width="21.625" bestFit="1" customWidth="1"/>
    <col min="1058" max="1058" width="13.625" bestFit="1" customWidth="1"/>
    <col min="1059" max="1059" width="21.625" bestFit="1" customWidth="1"/>
    <col min="1060" max="1060" width="11.625" bestFit="1" customWidth="1"/>
    <col min="1061" max="1061" width="21.625" bestFit="1" customWidth="1"/>
    <col min="1062" max="1062" width="13.625" bestFit="1" customWidth="1"/>
    <col min="1063" max="1063" width="21.625" bestFit="1" customWidth="1"/>
    <col min="1064" max="1064" width="13.625" bestFit="1" customWidth="1"/>
    <col min="1065" max="1065" width="21.625" bestFit="1" customWidth="1"/>
    <col min="1066" max="1066" width="13.625" bestFit="1" customWidth="1"/>
    <col min="1067" max="1067" width="21.625" bestFit="1" customWidth="1"/>
    <col min="1068" max="1068" width="10.5" bestFit="1" customWidth="1"/>
    <col min="1069" max="1069" width="10.25" bestFit="1" customWidth="1"/>
    <col min="1070" max="1070" width="13.625" bestFit="1" customWidth="1"/>
    <col min="1071" max="1071" width="21.625" bestFit="1" customWidth="1"/>
    <col min="1072" max="1072" width="13.625" bestFit="1" customWidth="1"/>
    <col min="1073" max="1073" width="21.625" bestFit="1" customWidth="1"/>
    <col min="1074" max="1074" width="13.625" bestFit="1" customWidth="1"/>
    <col min="1075" max="1075" width="21.625" bestFit="1" customWidth="1"/>
    <col min="1076" max="1076" width="13.625" bestFit="1" customWidth="1"/>
    <col min="1077" max="1077" width="21.625" bestFit="1" customWidth="1"/>
    <col min="1078" max="1078" width="13.625" bestFit="1" customWidth="1"/>
    <col min="1079" max="1079" width="21.625" bestFit="1" customWidth="1"/>
    <col min="1080" max="1080" width="13.625" bestFit="1" customWidth="1"/>
    <col min="1081" max="1081" width="21.625" bestFit="1" customWidth="1"/>
    <col min="1082" max="1082" width="13.625" bestFit="1" customWidth="1"/>
    <col min="1083" max="1083" width="21.625" bestFit="1" customWidth="1"/>
    <col min="1084" max="1084" width="12.625" bestFit="1" customWidth="1"/>
    <col min="1085" max="1085" width="21.625" bestFit="1" customWidth="1"/>
    <col min="1086" max="1086" width="11.625" bestFit="1" customWidth="1"/>
    <col min="1087" max="1087" width="14.375" bestFit="1" customWidth="1"/>
    <col min="1088" max="1088" width="13.625" bestFit="1" customWidth="1"/>
    <col min="1089" max="1089" width="21.625" bestFit="1" customWidth="1"/>
    <col min="1090" max="1090" width="13.625" bestFit="1" customWidth="1"/>
    <col min="1091" max="1091" width="21.625" bestFit="1" customWidth="1"/>
    <col min="1092" max="1092" width="13.625" bestFit="1" customWidth="1"/>
    <col min="1093" max="1093" width="21.625" bestFit="1" customWidth="1"/>
    <col min="1094" max="1094" width="13.625" bestFit="1" customWidth="1"/>
    <col min="1095" max="1095" width="21.625" bestFit="1" customWidth="1"/>
    <col min="1096" max="1096" width="13.625" bestFit="1" customWidth="1"/>
    <col min="1097" max="1097" width="21.625" bestFit="1" customWidth="1"/>
    <col min="1098" max="1098" width="13.625" bestFit="1" customWidth="1"/>
    <col min="1099" max="1099" width="21.625" bestFit="1" customWidth="1"/>
    <col min="1100" max="1100" width="13.625" bestFit="1" customWidth="1"/>
    <col min="1101" max="1101" width="20.5" bestFit="1" customWidth="1"/>
    <col min="1102" max="1103" width="11.25" bestFit="1" customWidth="1"/>
    <col min="1104" max="1104" width="13.625" bestFit="1" customWidth="1"/>
    <col min="1105" max="1105" width="21.625" bestFit="1" customWidth="1"/>
    <col min="1106" max="1106" width="13.625" bestFit="1" customWidth="1"/>
    <col min="1107" max="1107" width="21.625" bestFit="1" customWidth="1"/>
    <col min="1108" max="1108" width="13.625" bestFit="1" customWidth="1"/>
    <col min="1109" max="1109" width="21.625" bestFit="1" customWidth="1"/>
    <col min="1110" max="1110" width="13.625" bestFit="1" customWidth="1"/>
    <col min="1111" max="1111" width="21.625" bestFit="1" customWidth="1"/>
    <col min="1112" max="1112" width="10.625" bestFit="1" customWidth="1"/>
    <col min="1113" max="1113" width="13.375" bestFit="1" customWidth="1"/>
    <col min="1114" max="1114" width="13.625" bestFit="1" customWidth="1"/>
    <col min="1115" max="1115" width="21.625" bestFit="1" customWidth="1"/>
    <col min="1116" max="1116" width="13.625" bestFit="1" customWidth="1"/>
    <col min="1117" max="1117" width="21.625" bestFit="1" customWidth="1"/>
    <col min="1118" max="1118" width="13.625" bestFit="1" customWidth="1"/>
    <col min="1119" max="1119" width="21.625" bestFit="1" customWidth="1"/>
    <col min="1120" max="1120" width="13.625" bestFit="1" customWidth="1"/>
    <col min="1121" max="1121" width="20.5" bestFit="1" customWidth="1"/>
    <col min="1122" max="1122" width="13.625" bestFit="1" customWidth="1"/>
    <col min="1123" max="1123" width="21.625" bestFit="1" customWidth="1"/>
    <col min="1124" max="1124" width="13.625" bestFit="1" customWidth="1"/>
    <col min="1125" max="1125" width="21.625" bestFit="1" customWidth="1"/>
    <col min="1126" max="1126" width="7.25" bestFit="1" customWidth="1"/>
    <col min="1127" max="1127" width="8.75" bestFit="1" customWidth="1"/>
    <col min="1128" max="1128" width="13.625" bestFit="1" customWidth="1"/>
    <col min="1129" max="1129" width="21.625" bestFit="1" customWidth="1"/>
    <col min="1130" max="1130" width="13.625" bestFit="1" customWidth="1"/>
    <col min="1131" max="1131" width="21.625" bestFit="1" customWidth="1"/>
    <col min="1132" max="1132" width="13.625" bestFit="1" customWidth="1"/>
    <col min="1133" max="1133" width="21.625" bestFit="1" customWidth="1"/>
    <col min="1134" max="1134" width="13.625" bestFit="1" customWidth="1"/>
    <col min="1135" max="1135" width="21.625" bestFit="1" customWidth="1"/>
    <col min="1136" max="1136" width="13.625" bestFit="1" customWidth="1"/>
    <col min="1137" max="1137" width="21.625" bestFit="1" customWidth="1"/>
    <col min="1138" max="1138" width="13.625" bestFit="1" customWidth="1"/>
    <col min="1139" max="1139" width="21.625" bestFit="1" customWidth="1"/>
    <col min="1140" max="1140" width="13.625" bestFit="1" customWidth="1"/>
    <col min="1141" max="1141" width="21.625" bestFit="1" customWidth="1"/>
    <col min="1142" max="1142" width="13.625" bestFit="1" customWidth="1"/>
    <col min="1143" max="1143" width="21.625" bestFit="1" customWidth="1"/>
    <col min="1144" max="1144" width="13.625" bestFit="1" customWidth="1"/>
    <col min="1145" max="1145" width="21.625" bestFit="1" customWidth="1"/>
    <col min="1146" max="1146" width="13.625" bestFit="1" customWidth="1"/>
    <col min="1147" max="1147" width="21.625" bestFit="1" customWidth="1"/>
    <col min="1148" max="1148" width="13.625" bestFit="1" customWidth="1"/>
    <col min="1149" max="1149" width="21.625" bestFit="1" customWidth="1"/>
    <col min="1150" max="1150" width="13.625" bestFit="1" customWidth="1"/>
    <col min="1151" max="1151" width="21.625" bestFit="1" customWidth="1"/>
    <col min="1152" max="1152" width="13.625" bestFit="1" customWidth="1"/>
    <col min="1153" max="1153" width="21.625" bestFit="1" customWidth="1"/>
    <col min="1154" max="1154" width="13.625" bestFit="1" customWidth="1"/>
    <col min="1155" max="1155" width="21.625" bestFit="1" customWidth="1"/>
    <col min="1156" max="1156" width="13.625" bestFit="1" customWidth="1"/>
    <col min="1157" max="1157" width="21.625" bestFit="1" customWidth="1"/>
    <col min="1158" max="1158" width="9.75" bestFit="1" customWidth="1"/>
    <col min="1159" max="1159" width="8.75" bestFit="1" customWidth="1"/>
    <col min="1160" max="1160" width="13.625" bestFit="1" customWidth="1"/>
    <col min="1161" max="1161" width="21.625" bestFit="1" customWidth="1"/>
    <col min="1162" max="1162" width="13.625" bestFit="1" customWidth="1"/>
    <col min="1163" max="1163" width="21.625" bestFit="1" customWidth="1"/>
    <col min="1164" max="1164" width="13.625" bestFit="1" customWidth="1"/>
    <col min="1165" max="1165" width="21.625" bestFit="1" customWidth="1"/>
    <col min="1166" max="1166" width="13.625" bestFit="1" customWidth="1"/>
    <col min="1167" max="1167" width="21.625" bestFit="1" customWidth="1"/>
    <col min="1168" max="1168" width="11.625" bestFit="1" customWidth="1"/>
    <col min="1169" max="1169" width="14.375" bestFit="1" customWidth="1"/>
    <col min="1170" max="1170" width="12.625" bestFit="1" customWidth="1"/>
    <col min="1171" max="1171" width="21.625" bestFit="1" customWidth="1"/>
    <col min="1172" max="1172" width="13.625" bestFit="1" customWidth="1"/>
    <col min="1173" max="1173" width="21.625" bestFit="1" customWidth="1"/>
    <col min="1174" max="1174" width="13.625" bestFit="1" customWidth="1"/>
    <col min="1175" max="1175" width="21.625" bestFit="1" customWidth="1"/>
    <col min="1176" max="1176" width="13.625" bestFit="1" customWidth="1"/>
    <col min="1177" max="1177" width="21.625" bestFit="1" customWidth="1"/>
    <col min="1178" max="1178" width="13.625" bestFit="1" customWidth="1"/>
    <col min="1179" max="1179" width="21.625" bestFit="1" customWidth="1"/>
    <col min="1180" max="1180" width="13.625" bestFit="1" customWidth="1"/>
    <col min="1181" max="1181" width="21.625" bestFit="1" customWidth="1"/>
    <col min="1182" max="1182" width="13.625" bestFit="1" customWidth="1"/>
    <col min="1183" max="1183" width="21.625" bestFit="1" customWidth="1"/>
    <col min="1184" max="1184" width="13.625" bestFit="1" customWidth="1"/>
    <col min="1185" max="1185" width="21.625" bestFit="1" customWidth="1"/>
    <col min="1186" max="1186" width="13.625" bestFit="1" customWidth="1"/>
    <col min="1187" max="1187" width="21.625" bestFit="1" customWidth="1"/>
    <col min="1188" max="1188" width="13.625" bestFit="1" customWidth="1"/>
    <col min="1189" max="1189" width="21.625" bestFit="1" customWidth="1"/>
    <col min="1190" max="1190" width="13.625" bestFit="1" customWidth="1"/>
    <col min="1191" max="1191" width="21.625" bestFit="1" customWidth="1"/>
    <col min="1192" max="1192" width="13.625" bestFit="1" customWidth="1"/>
    <col min="1193" max="1193" width="21.625" bestFit="1" customWidth="1"/>
    <col min="1194" max="1194" width="13.625" bestFit="1" customWidth="1"/>
    <col min="1195" max="1195" width="21.625" bestFit="1" customWidth="1"/>
    <col min="1196" max="1196" width="13.625" bestFit="1" customWidth="1"/>
    <col min="1197" max="1197" width="21.625" bestFit="1" customWidth="1"/>
    <col min="1198" max="1198" width="13.625" bestFit="1" customWidth="1"/>
    <col min="1199" max="1199" width="21.625" bestFit="1" customWidth="1"/>
    <col min="1200" max="1200" width="12.625" bestFit="1" customWidth="1"/>
    <col min="1201" max="1201" width="21.625" bestFit="1" customWidth="1"/>
    <col min="1202" max="1202" width="13.625" bestFit="1" customWidth="1"/>
    <col min="1203" max="1203" width="21.625" bestFit="1" customWidth="1"/>
    <col min="1204" max="1204" width="13.625" bestFit="1" customWidth="1"/>
    <col min="1205" max="1205" width="21.625" bestFit="1" customWidth="1"/>
    <col min="1206" max="1206" width="12.625" bestFit="1" customWidth="1"/>
    <col min="1207" max="1207" width="21.625" bestFit="1" customWidth="1"/>
    <col min="1208" max="1208" width="13.625" bestFit="1" customWidth="1"/>
    <col min="1209" max="1209" width="21.625" bestFit="1" customWidth="1"/>
    <col min="1210" max="1210" width="8.625" bestFit="1" customWidth="1"/>
    <col min="1211" max="1211" width="11.25" bestFit="1" customWidth="1"/>
    <col min="1212" max="1212" width="13.625" bestFit="1" customWidth="1"/>
    <col min="1213" max="1213" width="21.625" bestFit="1" customWidth="1"/>
    <col min="1214" max="1214" width="13.625" bestFit="1" customWidth="1"/>
    <col min="1215" max="1215" width="20.5" bestFit="1" customWidth="1"/>
    <col min="1216" max="1216" width="13.625" bestFit="1" customWidth="1"/>
    <col min="1217" max="1217" width="21.625" bestFit="1" customWidth="1"/>
    <col min="1218" max="1218" width="12.625" bestFit="1" customWidth="1"/>
    <col min="1219" max="1219" width="21.625" bestFit="1" customWidth="1"/>
    <col min="1220" max="1220" width="13.625" bestFit="1" customWidth="1"/>
    <col min="1221" max="1221" width="21.625" bestFit="1" customWidth="1"/>
    <col min="1222" max="1222" width="10.625" bestFit="1" customWidth="1"/>
    <col min="1223" max="1223" width="13.375" bestFit="1" customWidth="1"/>
    <col min="1224" max="1224" width="13.625" bestFit="1" customWidth="1"/>
    <col min="1225" max="1225" width="21.625" bestFit="1" customWidth="1"/>
    <col min="1226" max="1226" width="10.625" bestFit="1" customWidth="1"/>
    <col min="1227" max="1227" width="13.375" bestFit="1" customWidth="1"/>
    <col min="1228" max="1228" width="13.625" bestFit="1" customWidth="1"/>
    <col min="1229" max="1229" width="21.625" bestFit="1" customWidth="1"/>
    <col min="1230" max="1230" width="13.625" bestFit="1" customWidth="1"/>
    <col min="1231" max="1231" width="21.625" bestFit="1" customWidth="1"/>
    <col min="1232" max="1232" width="13.625" bestFit="1" customWidth="1"/>
    <col min="1233" max="1233" width="21.625" bestFit="1" customWidth="1"/>
    <col min="1234" max="1234" width="13.625" bestFit="1" customWidth="1"/>
    <col min="1235" max="1235" width="21.625" bestFit="1" customWidth="1"/>
    <col min="1236" max="1236" width="12.625" bestFit="1" customWidth="1"/>
    <col min="1237" max="1237" width="21.625" bestFit="1" customWidth="1"/>
    <col min="1238" max="1238" width="13.625" bestFit="1" customWidth="1"/>
    <col min="1239" max="1239" width="21.625" bestFit="1" customWidth="1"/>
    <col min="1240" max="1240" width="10.5" bestFit="1" customWidth="1"/>
    <col min="1241" max="1241" width="8.75" bestFit="1" customWidth="1"/>
    <col min="1242" max="1242" width="12.625" bestFit="1" customWidth="1"/>
    <col min="1243" max="1243" width="21.625" bestFit="1" customWidth="1"/>
    <col min="1244" max="1244" width="13.625" bestFit="1" customWidth="1"/>
    <col min="1245" max="1245" width="21.625" bestFit="1" customWidth="1"/>
    <col min="1246" max="1246" width="13.625" bestFit="1" customWidth="1"/>
    <col min="1247" max="1247" width="21.625" bestFit="1" customWidth="1"/>
    <col min="1248" max="1248" width="13.625" bestFit="1" customWidth="1"/>
    <col min="1249" max="1249" width="21.625" bestFit="1" customWidth="1"/>
    <col min="1250" max="1250" width="13.625" bestFit="1" customWidth="1"/>
    <col min="1251" max="1251" width="21.625" bestFit="1" customWidth="1"/>
    <col min="1252" max="1252" width="13.625" bestFit="1" customWidth="1"/>
    <col min="1253" max="1253" width="21.625" bestFit="1" customWidth="1"/>
    <col min="1254" max="1254" width="13.625" bestFit="1" customWidth="1"/>
    <col min="1255" max="1255" width="21.625" bestFit="1" customWidth="1"/>
    <col min="1256" max="1256" width="13.625" bestFit="1" customWidth="1"/>
    <col min="1257" max="1257" width="21.625" bestFit="1" customWidth="1"/>
    <col min="1258" max="1258" width="13.625" bestFit="1" customWidth="1"/>
    <col min="1259" max="1259" width="21.625" bestFit="1" customWidth="1"/>
    <col min="1260" max="1260" width="13.625" bestFit="1" customWidth="1"/>
    <col min="1261" max="1261" width="21.625" bestFit="1" customWidth="1"/>
    <col min="1262" max="1262" width="7.625" bestFit="1" customWidth="1"/>
    <col min="1263" max="1263" width="10.25" bestFit="1" customWidth="1"/>
    <col min="1264" max="1264" width="13.625" bestFit="1" customWidth="1"/>
    <col min="1265" max="1265" width="21.625" bestFit="1" customWidth="1"/>
    <col min="1266" max="1266" width="13.625" bestFit="1" customWidth="1"/>
    <col min="1267" max="1267" width="21.625" bestFit="1" customWidth="1"/>
    <col min="1268" max="1268" width="9.625" bestFit="1" customWidth="1"/>
    <col min="1269" max="1269" width="12.25" bestFit="1" customWidth="1"/>
    <col min="1270" max="1270" width="13.625" bestFit="1" customWidth="1"/>
    <col min="1271" max="1271" width="21.625" bestFit="1" customWidth="1"/>
    <col min="1272" max="1272" width="13.625" bestFit="1" customWidth="1"/>
    <col min="1273" max="1273" width="21.625" bestFit="1" customWidth="1"/>
    <col min="1274" max="1274" width="13.625" bestFit="1" customWidth="1"/>
    <col min="1275" max="1275" width="21.625" bestFit="1" customWidth="1"/>
    <col min="1276" max="1276" width="13.625" bestFit="1" customWidth="1"/>
    <col min="1277" max="1277" width="21.625" bestFit="1" customWidth="1"/>
    <col min="1278" max="1278" width="13.625" bestFit="1" customWidth="1"/>
    <col min="1279" max="1279" width="21.625" bestFit="1" customWidth="1"/>
    <col min="1280" max="1280" width="7.25" bestFit="1" customWidth="1"/>
    <col min="1281" max="1281" width="8.75" bestFit="1" customWidth="1"/>
    <col min="1282" max="1282" width="13.625" bestFit="1" customWidth="1"/>
    <col min="1283" max="1283" width="21.625" bestFit="1" customWidth="1"/>
    <col min="1284" max="1284" width="13.625" bestFit="1" customWidth="1"/>
    <col min="1285" max="1285" width="21.625" bestFit="1" customWidth="1"/>
    <col min="1286" max="1286" width="13.625" bestFit="1" customWidth="1"/>
    <col min="1287" max="1287" width="21.625" bestFit="1" customWidth="1"/>
    <col min="1288" max="1288" width="13.625" bestFit="1" customWidth="1"/>
    <col min="1289" max="1289" width="20.5" bestFit="1" customWidth="1"/>
    <col min="1290" max="1290" width="13.625" bestFit="1" customWidth="1"/>
    <col min="1291" max="1291" width="21.625" bestFit="1" customWidth="1"/>
    <col min="1292" max="1292" width="12.625" bestFit="1" customWidth="1"/>
    <col min="1293" max="1293" width="21.625" bestFit="1" customWidth="1"/>
    <col min="1294" max="1294" width="8.625" bestFit="1" customWidth="1"/>
    <col min="1295" max="1295" width="11.25" bestFit="1" customWidth="1"/>
    <col min="1296" max="1296" width="13.625" bestFit="1" customWidth="1"/>
    <col min="1297" max="1297" width="21.625" bestFit="1" customWidth="1"/>
    <col min="1298" max="1298" width="13.625" bestFit="1" customWidth="1"/>
    <col min="1299" max="1299" width="21.625" bestFit="1" customWidth="1"/>
    <col min="1300" max="1300" width="13.625" bestFit="1" customWidth="1"/>
    <col min="1301" max="1301" width="21.625" bestFit="1" customWidth="1"/>
    <col min="1302" max="1302" width="13.625" bestFit="1" customWidth="1"/>
    <col min="1303" max="1303" width="21.625" bestFit="1" customWidth="1"/>
    <col min="1304" max="1304" width="13.625" bestFit="1" customWidth="1"/>
    <col min="1305" max="1305" width="21.625" bestFit="1" customWidth="1"/>
    <col min="1306" max="1306" width="13.625" bestFit="1" customWidth="1"/>
    <col min="1307" max="1307" width="21.625" bestFit="1" customWidth="1"/>
    <col min="1308" max="1308" width="13.625" bestFit="1" customWidth="1"/>
    <col min="1309" max="1309" width="21.625" bestFit="1" customWidth="1"/>
    <col min="1310" max="1310" width="13.625" bestFit="1" customWidth="1"/>
    <col min="1311" max="1311" width="21.625" bestFit="1" customWidth="1"/>
    <col min="1312" max="1312" width="13.625" bestFit="1" customWidth="1"/>
    <col min="1313" max="1313" width="21.625" bestFit="1" customWidth="1"/>
    <col min="1314" max="1314" width="13.625" bestFit="1" customWidth="1"/>
    <col min="1315" max="1315" width="21.625" bestFit="1" customWidth="1"/>
    <col min="1316" max="1316" width="13.625" bestFit="1" customWidth="1"/>
    <col min="1317" max="1317" width="21.625" bestFit="1" customWidth="1"/>
    <col min="1318" max="1318" width="13.625" bestFit="1" customWidth="1"/>
    <col min="1319" max="1319" width="21.625" bestFit="1" customWidth="1"/>
    <col min="1320" max="1320" width="13.625" bestFit="1" customWidth="1"/>
    <col min="1321" max="1321" width="21.625" bestFit="1" customWidth="1"/>
    <col min="1322" max="1322" width="13.625" bestFit="1" customWidth="1"/>
    <col min="1323" max="1323" width="21.625" bestFit="1" customWidth="1"/>
    <col min="1324" max="1324" width="13.625" bestFit="1" customWidth="1"/>
    <col min="1325" max="1325" width="21.625" bestFit="1" customWidth="1"/>
    <col min="1326" max="1326" width="13.625" bestFit="1" customWidth="1"/>
    <col min="1327" max="1327" width="21.625" bestFit="1" customWidth="1"/>
    <col min="1328" max="1328" width="13.625" bestFit="1" customWidth="1"/>
    <col min="1329" max="1329" width="21.625" bestFit="1" customWidth="1"/>
    <col min="1330" max="1330" width="13.625" bestFit="1" customWidth="1"/>
    <col min="1331" max="1331" width="21.625" bestFit="1" customWidth="1"/>
    <col min="1332" max="1332" width="13.625" bestFit="1" customWidth="1"/>
    <col min="1333" max="1333" width="21.625" bestFit="1" customWidth="1"/>
    <col min="1334" max="1334" width="13.625" bestFit="1" customWidth="1"/>
    <col min="1335" max="1335" width="21.625" bestFit="1" customWidth="1"/>
    <col min="1336" max="1336" width="13.625" bestFit="1" customWidth="1"/>
    <col min="1337" max="1337" width="21.625" bestFit="1" customWidth="1"/>
    <col min="1338" max="1338" width="13.625" bestFit="1" customWidth="1"/>
    <col min="1339" max="1339" width="20.5" bestFit="1" customWidth="1"/>
    <col min="1340" max="1340" width="13.625" bestFit="1" customWidth="1"/>
    <col min="1341" max="1341" width="21.625" bestFit="1" customWidth="1"/>
    <col min="1342" max="1342" width="13.625" bestFit="1" customWidth="1"/>
    <col min="1343" max="1343" width="21.625" bestFit="1" customWidth="1"/>
    <col min="1344" max="1344" width="13.625" bestFit="1" customWidth="1"/>
    <col min="1345" max="1345" width="21.625" bestFit="1" customWidth="1"/>
    <col min="1346" max="1346" width="13.625" bestFit="1" customWidth="1"/>
    <col min="1347" max="1347" width="21.625" bestFit="1" customWidth="1"/>
    <col min="1348" max="1348" width="13.625" bestFit="1" customWidth="1"/>
    <col min="1349" max="1349" width="21.625" bestFit="1" customWidth="1"/>
    <col min="1350" max="1350" width="13.625" bestFit="1" customWidth="1"/>
    <col min="1351" max="1351" width="21.625" bestFit="1" customWidth="1"/>
    <col min="1352" max="1352" width="13.625" bestFit="1" customWidth="1"/>
    <col min="1353" max="1353" width="21.625" bestFit="1" customWidth="1"/>
    <col min="1354" max="1354" width="12.625" bestFit="1" customWidth="1"/>
    <col min="1355" max="1355" width="15.375" bestFit="1" customWidth="1"/>
    <col min="1356" max="1356" width="9.625" bestFit="1" customWidth="1"/>
    <col min="1357" max="1357" width="12.25" bestFit="1" customWidth="1"/>
    <col min="1358" max="1358" width="13.625" bestFit="1" customWidth="1"/>
    <col min="1359" max="1359" width="21.625" bestFit="1" customWidth="1"/>
    <col min="1360" max="1360" width="13.625" bestFit="1" customWidth="1"/>
    <col min="1361" max="1361" width="21.625" bestFit="1" customWidth="1"/>
    <col min="1362" max="1362" width="13.625" bestFit="1" customWidth="1"/>
    <col min="1363" max="1363" width="21.625" bestFit="1" customWidth="1"/>
    <col min="1364" max="1364" width="13.625" bestFit="1" customWidth="1"/>
    <col min="1365" max="1365" width="21.625" bestFit="1" customWidth="1"/>
    <col min="1366" max="1366" width="9.875" bestFit="1" customWidth="1"/>
    <col min="1367" max="1367" width="10.25" bestFit="1" customWidth="1"/>
    <col min="1368" max="1368" width="13.625" bestFit="1" customWidth="1"/>
    <col min="1369" max="1369" width="21.625" bestFit="1" customWidth="1"/>
    <col min="1370" max="1370" width="13.625" bestFit="1" customWidth="1"/>
    <col min="1371" max="1371" width="21.625" bestFit="1" customWidth="1"/>
    <col min="1372" max="1372" width="12.625" bestFit="1" customWidth="1"/>
    <col min="1373" max="1373" width="21.625" bestFit="1" customWidth="1"/>
    <col min="1374" max="1374" width="9.625" bestFit="1" customWidth="1"/>
    <col min="1375" max="1375" width="12.25" bestFit="1" customWidth="1"/>
    <col min="1376" max="1376" width="13.625" bestFit="1" customWidth="1"/>
    <col min="1377" max="1377" width="21.625" bestFit="1" customWidth="1"/>
    <col min="1378" max="1378" width="13.625" bestFit="1" customWidth="1"/>
    <col min="1379" max="1379" width="21.625" bestFit="1" customWidth="1"/>
    <col min="1380" max="1380" width="13.625" bestFit="1" customWidth="1"/>
    <col min="1381" max="1381" width="21.625" bestFit="1" customWidth="1"/>
    <col min="1382" max="1382" width="13.625" bestFit="1" customWidth="1"/>
    <col min="1383" max="1383" width="21.625" bestFit="1" customWidth="1"/>
    <col min="1384" max="1384" width="13.625" bestFit="1" customWidth="1"/>
    <col min="1385" max="1385" width="21.625" bestFit="1" customWidth="1"/>
    <col min="1386" max="1386" width="13.625" bestFit="1" customWidth="1"/>
    <col min="1387" max="1387" width="21.625" bestFit="1" customWidth="1"/>
    <col min="1388" max="1388" width="13.625" bestFit="1" customWidth="1"/>
    <col min="1389" max="1389" width="21.625" bestFit="1" customWidth="1"/>
    <col min="1390" max="1390" width="13.625" bestFit="1" customWidth="1"/>
    <col min="1391" max="1391" width="21.625" bestFit="1" customWidth="1"/>
    <col min="1392" max="1392" width="13.625" bestFit="1" customWidth="1"/>
    <col min="1393" max="1393" width="21.625" bestFit="1" customWidth="1"/>
    <col min="1394" max="1394" width="12.625" bestFit="1" customWidth="1"/>
    <col min="1395" max="1395" width="20.5" bestFit="1" customWidth="1"/>
    <col min="1396" max="1396" width="13.625" bestFit="1" customWidth="1"/>
    <col min="1397" max="1397" width="21.625" bestFit="1" customWidth="1"/>
    <col min="1398" max="1398" width="13.625" bestFit="1" customWidth="1"/>
    <col min="1399" max="1399" width="21.625" bestFit="1" customWidth="1"/>
    <col min="1400" max="1400" width="13.625" bestFit="1" customWidth="1"/>
    <col min="1401" max="1401" width="21.625" bestFit="1" customWidth="1"/>
    <col min="1402" max="1402" width="12.625" bestFit="1" customWidth="1"/>
    <col min="1403" max="1403" width="15.375" bestFit="1" customWidth="1"/>
    <col min="1404" max="1404" width="13.625" bestFit="1" customWidth="1"/>
    <col min="1405" max="1405" width="21.625" bestFit="1" customWidth="1"/>
    <col min="1406" max="1406" width="7.625" bestFit="1" customWidth="1"/>
    <col min="1407" max="1407" width="10.25" bestFit="1" customWidth="1"/>
    <col min="1408" max="1408" width="13.625" bestFit="1" customWidth="1"/>
    <col min="1409" max="1409" width="21.625" bestFit="1" customWidth="1"/>
    <col min="1410" max="1410" width="13.625" bestFit="1" customWidth="1"/>
    <col min="1411" max="1411" width="20.5" bestFit="1" customWidth="1"/>
    <col min="1412" max="1412" width="13.625" bestFit="1" customWidth="1"/>
    <col min="1413" max="1413" width="21.625" bestFit="1" customWidth="1"/>
    <col min="1414" max="1414" width="13.625" bestFit="1" customWidth="1"/>
    <col min="1415" max="1415" width="21.625" bestFit="1" customWidth="1"/>
    <col min="1416" max="1416" width="13.625" bestFit="1" customWidth="1"/>
    <col min="1417" max="1417" width="21.625" bestFit="1" customWidth="1"/>
    <col min="1418" max="1418" width="13.625" bestFit="1" customWidth="1"/>
    <col min="1419" max="1419" width="21.625" bestFit="1" customWidth="1"/>
    <col min="1420" max="1420" width="13.625" bestFit="1" customWidth="1"/>
    <col min="1421" max="1421" width="21.625" bestFit="1" customWidth="1"/>
    <col min="1422" max="1422" width="13.625" bestFit="1" customWidth="1"/>
    <col min="1423" max="1423" width="21.625" bestFit="1" customWidth="1"/>
    <col min="1424" max="1425" width="11.25" bestFit="1" customWidth="1"/>
    <col min="1426" max="1426" width="13.625" bestFit="1" customWidth="1"/>
    <col min="1427" max="1427" width="21.625" bestFit="1" customWidth="1"/>
    <col min="1428" max="1428" width="13.625" bestFit="1" customWidth="1"/>
    <col min="1429" max="1429" width="21.625" bestFit="1" customWidth="1"/>
    <col min="1430" max="1430" width="13.625" bestFit="1" customWidth="1"/>
    <col min="1431" max="1431" width="21.625" bestFit="1" customWidth="1"/>
    <col min="1432" max="1432" width="13.625" bestFit="1" customWidth="1"/>
    <col min="1433" max="1433" width="21.625" bestFit="1" customWidth="1"/>
    <col min="1434" max="1434" width="13.625" bestFit="1" customWidth="1"/>
    <col min="1435" max="1435" width="21.625" bestFit="1" customWidth="1"/>
    <col min="1436" max="1436" width="13.625" bestFit="1" customWidth="1"/>
    <col min="1437" max="1437" width="21.625" bestFit="1" customWidth="1"/>
    <col min="1438" max="1438" width="13.625" bestFit="1" customWidth="1"/>
    <col min="1439" max="1439" width="21.625" bestFit="1" customWidth="1"/>
    <col min="1440" max="1440" width="13.625" bestFit="1" customWidth="1"/>
    <col min="1441" max="1441" width="21.625" bestFit="1" customWidth="1"/>
    <col min="1442" max="1442" width="13.625" bestFit="1" customWidth="1"/>
    <col min="1443" max="1443" width="20.5" bestFit="1" customWidth="1"/>
    <col min="1444" max="1444" width="13.625" bestFit="1" customWidth="1"/>
    <col min="1445" max="1445" width="21.625" bestFit="1" customWidth="1"/>
    <col min="1446" max="1446" width="13.625" bestFit="1" customWidth="1"/>
    <col min="1447" max="1447" width="21.625" bestFit="1" customWidth="1"/>
    <col min="1448" max="1448" width="12.625" bestFit="1" customWidth="1"/>
    <col min="1449" max="1449" width="21.625" bestFit="1" customWidth="1"/>
    <col min="1450" max="1450" width="13.625" bestFit="1" customWidth="1"/>
    <col min="1451" max="1451" width="20.5" bestFit="1" customWidth="1"/>
    <col min="1452" max="1452" width="13.625" bestFit="1" customWidth="1"/>
    <col min="1453" max="1453" width="21.625" bestFit="1" customWidth="1"/>
    <col min="1454" max="1454" width="13.625" bestFit="1" customWidth="1"/>
    <col min="1455" max="1455" width="21.625" bestFit="1" customWidth="1"/>
    <col min="1456" max="1456" width="13.625" bestFit="1" customWidth="1"/>
    <col min="1457" max="1457" width="21.625" bestFit="1" customWidth="1"/>
    <col min="1458" max="1458" width="13.625" bestFit="1" customWidth="1"/>
    <col min="1459" max="1459" width="21.625" bestFit="1" customWidth="1"/>
    <col min="1460" max="1460" width="13.625" bestFit="1" customWidth="1"/>
    <col min="1461" max="1461" width="21.625" bestFit="1" customWidth="1"/>
    <col min="1462" max="1462" width="13.625" bestFit="1" customWidth="1"/>
    <col min="1463" max="1463" width="21.625" bestFit="1" customWidth="1"/>
    <col min="1464" max="1464" width="13.625" bestFit="1" customWidth="1"/>
    <col min="1465" max="1465" width="20.5" bestFit="1" customWidth="1"/>
    <col min="1466" max="1466" width="13.625" bestFit="1" customWidth="1"/>
    <col min="1467" max="1467" width="21.625" bestFit="1" customWidth="1"/>
    <col min="1468" max="1468" width="13.625" bestFit="1" customWidth="1"/>
    <col min="1469" max="1469" width="21.625" bestFit="1" customWidth="1"/>
    <col min="1470" max="1470" width="13.625" bestFit="1" customWidth="1"/>
    <col min="1471" max="1471" width="21.625" bestFit="1" customWidth="1"/>
    <col min="1472" max="1472" width="13.625" bestFit="1" customWidth="1"/>
    <col min="1473" max="1473" width="21.625" bestFit="1" customWidth="1"/>
    <col min="1474" max="1474" width="13.625" bestFit="1" customWidth="1"/>
    <col min="1475" max="1475" width="21.625" bestFit="1" customWidth="1"/>
    <col min="1476" max="1476" width="13.625" bestFit="1" customWidth="1"/>
    <col min="1477" max="1477" width="20.5" bestFit="1" customWidth="1"/>
    <col min="1478" max="1478" width="13.625" bestFit="1" customWidth="1"/>
    <col min="1479" max="1479" width="21.625" bestFit="1" customWidth="1"/>
    <col min="1480" max="1480" width="10.5" bestFit="1" customWidth="1"/>
    <col min="1481" max="1481" width="11.25" bestFit="1" customWidth="1"/>
    <col min="1482" max="1482" width="13.625" bestFit="1" customWidth="1"/>
    <col min="1483" max="1483" width="21.625" bestFit="1" customWidth="1"/>
    <col min="1484" max="1484" width="7.25" bestFit="1" customWidth="1"/>
    <col min="1485" max="1485" width="8.75" bestFit="1" customWidth="1"/>
    <col min="1486" max="1486" width="13.625" bestFit="1" customWidth="1"/>
    <col min="1487" max="1487" width="21.625" bestFit="1" customWidth="1"/>
    <col min="1488" max="1488" width="13.625" bestFit="1" customWidth="1"/>
    <col min="1489" max="1489" width="20.5" bestFit="1" customWidth="1"/>
    <col min="1490" max="1490" width="12.625" bestFit="1" customWidth="1"/>
    <col min="1491" max="1491" width="21.625" bestFit="1" customWidth="1"/>
    <col min="1492" max="1492" width="13.625" bestFit="1" customWidth="1"/>
    <col min="1493" max="1493" width="21.625" bestFit="1" customWidth="1"/>
    <col min="1494" max="1494" width="10.5" bestFit="1" customWidth="1"/>
    <col min="1495" max="1495" width="12.25" bestFit="1" customWidth="1"/>
    <col min="1496" max="1496" width="13.625" bestFit="1" customWidth="1"/>
    <col min="1497" max="1497" width="21.625" bestFit="1" customWidth="1"/>
    <col min="1498" max="1498" width="13.625" bestFit="1" customWidth="1"/>
    <col min="1499" max="1499" width="21.625" bestFit="1" customWidth="1"/>
    <col min="1500" max="1500" width="13.625" bestFit="1" customWidth="1"/>
    <col min="1501" max="1501" width="21.625" bestFit="1" customWidth="1"/>
    <col min="1502" max="1502" width="13.625" bestFit="1" customWidth="1"/>
    <col min="1503" max="1503" width="21.625" bestFit="1" customWidth="1"/>
    <col min="1504" max="1504" width="13.625" bestFit="1" customWidth="1"/>
    <col min="1505" max="1505" width="21.625" bestFit="1" customWidth="1"/>
    <col min="1506" max="1506" width="11.625" bestFit="1" customWidth="1"/>
    <col min="1507" max="1507" width="14.375" bestFit="1" customWidth="1"/>
    <col min="1508" max="1508" width="13.625" bestFit="1" customWidth="1"/>
    <col min="1509" max="1509" width="21.625" bestFit="1" customWidth="1"/>
    <col min="1510" max="1510" width="13.625" bestFit="1" customWidth="1"/>
    <col min="1511" max="1511" width="21.625" bestFit="1" customWidth="1"/>
    <col min="1512" max="1512" width="9.75" bestFit="1" customWidth="1"/>
    <col min="1513" max="1513" width="11.25" bestFit="1" customWidth="1"/>
    <col min="1514" max="1514" width="13.625" bestFit="1" customWidth="1"/>
    <col min="1515" max="1515" width="21.625" bestFit="1" customWidth="1"/>
    <col min="1516" max="1516" width="13.625" bestFit="1" customWidth="1"/>
    <col min="1517" max="1517" width="21.625" bestFit="1" customWidth="1"/>
    <col min="1518" max="1518" width="13.625" bestFit="1" customWidth="1"/>
    <col min="1519" max="1519" width="21.625" bestFit="1" customWidth="1"/>
    <col min="1520" max="1520" width="13.625" bestFit="1" customWidth="1"/>
    <col min="1521" max="1521" width="21.625" bestFit="1" customWidth="1"/>
    <col min="1522" max="1522" width="10.5" bestFit="1" customWidth="1"/>
    <col min="1523" max="1523" width="11.25" bestFit="1" customWidth="1"/>
    <col min="1524" max="1524" width="13.625" bestFit="1" customWidth="1"/>
    <col min="1525" max="1525" width="21.625" bestFit="1" customWidth="1"/>
    <col min="1526" max="1526" width="13.625" bestFit="1" customWidth="1"/>
    <col min="1527" max="1527" width="21.625" bestFit="1" customWidth="1"/>
    <col min="1528" max="1528" width="13.625" bestFit="1" customWidth="1"/>
    <col min="1529" max="1529" width="21.625" bestFit="1" customWidth="1"/>
    <col min="1530" max="1530" width="13.625" bestFit="1" customWidth="1"/>
    <col min="1531" max="1531" width="21.625" bestFit="1" customWidth="1"/>
    <col min="1532" max="1532" width="13.625" bestFit="1" customWidth="1"/>
    <col min="1533" max="1533" width="21.625" bestFit="1" customWidth="1"/>
    <col min="1534" max="1534" width="13.625" bestFit="1" customWidth="1"/>
    <col min="1535" max="1535" width="21.625" bestFit="1" customWidth="1"/>
    <col min="1536" max="1536" width="11.25" bestFit="1" customWidth="1"/>
    <col min="1537" max="1537" width="10.25" bestFit="1" customWidth="1"/>
    <col min="1538" max="1538" width="9.625" bestFit="1" customWidth="1"/>
    <col min="1539" max="1539" width="12.25" bestFit="1" customWidth="1"/>
    <col min="1540" max="1540" width="13.625" bestFit="1" customWidth="1"/>
    <col min="1541" max="1541" width="21.625" bestFit="1" customWidth="1"/>
    <col min="1542" max="1542" width="13.625" bestFit="1" customWidth="1"/>
    <col min="1543" max="1543" width="21.625" bestFit="1" customWidth="1"/>
    <col min="1544" max="1544" width="9.75" bestFit="1" customWidth="1"/>
    <col min="1545" max="1545" width="11.25" bestFit="1" customWidth="1"/>
    <col min="1546" max="1546" width="13.625" bestFit="1" customWidth="1"/>
    <col min="1547" max="1547" width="21.625" bestFit="1" customWidth="1"/>
    <col min="1548" max="1548" width="7.25" bestFit="1" customWidth="1"/>
    <col min="1549" max="1549" width="8.75" bestFit="1" customWidth="1"/>
    <col min="1550" max="1550" width="13.625" bestFit="1" customWidth="1"/>
    <col min="1551" max="1551" width="21.625" bestFit="1" customWidth="1"/>
    <col min="1552" max="1552" width="13.625" bestFit="1" customWidth="1"/>
    <col min="1553" max="1553" width="21.625" bestFit="1" customWidth="1"/>
    <col min="1554" max="1554" width="13.625" bestFit="1" customWidth="1"/>
    <col min="1555" max="1555" width="21.625" bestFit="1" customWidth="1"/>
    <col min="1556" max="1556" width="13.625" bestFit="1" customWidth="1"/>
    <col min="1557" max="1557" width="21.625" bestFit="1" customWidth="1"/>
    <col min="1558" max="1558" width="8.625" bestFit="1" customWidth="1"/>
    <col min="1559" max="1559" width="11.25" bestFit="1" customWidth="1"/>
    <col min="1560" max="1560" width="13.625" bestFit="1" customWidth="1"/>
    <col min="1561" max="1561" width="21.625" bestFit="1" customWidth="1"/>
    <col min="1562" max="1562" width="13.625" bestFit="1" customWidth="1"/>
    <col min="1563" max="1563" width="21.625" bestFit="1" customWidth="1"/>
    <col min="1564" max="1564" width="13.625" bestFit="1" customWidth="1"/>
    <col min="1565" max="1565" width="21.625" bestFit="1" customWidth="1"/>
    <col min="1566" max="1566" width="12.625" bestFit="1" customWidth="1"/>
    <col min="1567" max="1567" width="21.625" bestFit="1" customWidth="1"/>
    <col min="1568" max="1568" width="12.625" bestFit="1" customWidth="1"/>
    <col min="1569" max="1569" width="21.625" bestFit="1" customWidth="1"/>
    <col min="1570" max="1570" width="13.625" bestFit="1" customWidth="1"/>
    <col min="1571" max="1571" width="21.625" bestFit="1" customWidth="1"/>
    <col min="1572" max="1572" width="13.625" bestFit="1" customWidth="1"/>
    <col min="1573" max="1573" width="21.625" bestFit="1" customWidth="1"/>
    <col min="1574" max="1574" width="13.625" bestFit="1" customWidth="1"/>
    <col min="1575" max="1575" width="21.625" bestFit="1" customWidth="1"/>
    <col min="1576" max="1576" width="13.625" bestFit="1" customWidth="1"/>
    <col min="1577" max="1577" width="21.625" bestFit="1" customWidth="1"/>
    <col min="1578" max="1578" width="7.625" bestFit="1" customWidth="1"/>
    <col min="1579" max="1579" width="10.25" bestFit="1" customWidth="1"/>
    <col min="1580" max="1580" width="13.625" bestFit="1" customWidth="1"/>
    <col min="1581" max="1581" width="21.625" bestFit="1" customWidth="1"/>
    <col min="1582" max="1582" width="13.625" bestFit="1" customWidth="1"/>
    <col min="1583" max="1583" width="21.625" bestFit="1" customWidth="1"/>
    <col min="1584" max="1584" width="13.625" bestFit="1" customWidth="1"/>
    <col min="1585" max="1585" width="21.625" bestFit="1" customWidth="1"/>
    <col min="1586" max="1586" width="12.625" bestFit="1" customWidth="1"/>
    <col min="1587" max="1587" width="21.625" bestFit="1" customWidth="1"/>
    <col min="1588" max="1588" width="13.625" bestFit="1" customWidth="1"/>
    <col min="1589" max="1589" width="21.625" bestFit="1" customWidth="1"/>
    <col min="1590" max="1590" width="13.625" bestFit="1" customWidth="1"/>
    <col min="1591" max="1591" width="21.625" bestFit="1" customWidth="1"/>
    <col min="1592" max="1592" width="13.625" bestFit="1" customWidth="1"/>
    <col min="1593" max="1593" width="21.625" bestFit="1" customWidth="1"/>
    <col min="1594" max="1594" width="13.625" bestFit="1" customWidth="1"/>
    <col min="1595" max="1595" width="21.625" bestFit="1" customWidth="1"/>
    <col min="1596" max="1596" width="13.625" bestFit="1" customWidth="1"/>
    <col min="1597" max="1597" width="21.625" bestFit="1" customWidth="1"/>
    <col min="1598" max="1598" width="13.625" bestFit="1" customWidth="1"/>
    <col min="1599" max="1599" width="21.625" bestFit="1" customWidth="1"/>
    <col min="1600" max="1600" width="13.625" bestFit="1" customWidth="1"/>
    <col min="1601" max="1601" width="21.625" bestFit="1" customWidth="1"/>
    <col min="1602" max="1602" width="13.625" bestFit="1" customWidth="1"/>
    <col min="1603" max="1603" width="21.625" bestFit="1" customWidth="1"/>
    <col min="1604" max="1604" width="13.625" bestFit="1" customWidth="1"/>
    <col min="1605" max="1605" width="21.625" bestFit="1" customWidth="1"/>
    <col min="1606" max="1606" width="11.25" bestFit="1" customWidth="1"/>
    <col min="1607" max="1607" width="10.25" bestFit="1" customWidth="1"/>
    <col min="1608" max="1608" width="9.75" bestFit="1" customWidth="1"/>
    <col min="1609" max="1609" width="10.25" bestFit="1" customWidth="1"/>
    <col min="1610" max="1610" width="13.625" bestFit="1" customWidth="1"/>
    <col min="1611" max="1611" width="21.625" bestFit="1" customWidth="1"/>
    <col min="1612" max="1612" width="13.625" bestFit="1" customWidth="1"/>
    <col min="1613" max="1613" width="21.625" bestFit="1" customWidth="1"/>
    <col min="1614" max="1614" width="12.625" bestFit="1" customWidth="1"/>
    <col min="1615" max="1615" width="21.625" bestFit="1" customWidth="1"/>
    <col min="1616" max="1616" width="13.625" bestFit="1" customWidth="1"/>
    <col min="1617" max="1617" width="21.625" bestFit="1" customWidth="1"/>
    <col min="1618" max="1618" width="13.625" bestFit="1" customWidth="1"/>
    <col min="1619" max="1619" width="21.625" bestFit="1" customWidth="1"/>
    <col min="1620" max="1620" width="6.25" bestFit="1" customWidth="1"/>
    <col min="1621" max="1621" width="8.75" bestFit="1" customWidth="1"/>
    <col min="1622" max="1622" width="13.625" bestFit="1" customWidth="1"/>
    <col min="1623" max="1623" width="21.625" bestFit="1" customWidth="1"/>
    <col min="1624" max="1624" width="13.625" bestFit="1" customWidth="1"/>
    <col min="1625" max="1625" width="21.625" bestFit="1" customWidth="1"/>
    <col min="1626" max="1626" width="13.625" bestFit="1" customWidth="1"/>
    <col min="1627" max="1627" width="21.625" bestFit="1" customWidth="1"/>
    <col min="1628" max="1628" width="12.625" bestFit="1" customWidth="1"/>
    <col min="1629" max="1629" width="19.5" bestFit="1" customWidth="1"/>
    <col min="1630" max="1630" width="13.625" bestFit="1" customWidth="1"/>
    <col min="1631" max="1631" width="21.625" bestFit="1" customWidth="1"/>
    <col min="1632" max="1632" width="13.625" bestFit="1" customWidth="1"/>
    <col min="1633" max="1633" width="21.625" bestFit="1" customWidth="1"/>
    <col min="1634" max="1634" width="13.625" bestFit="1" customWidth="1"/>
    <col min="1635" max="1635" width="21.625" bestFit="1" customWidth="1"/>
    <col min="1636" max="1636" width="5.625" bestFit="1" customWidth="1"/>
    <col min="1637" max="1637" width="8.75" bestFit="1" customWidth="1"/>
    <col min="1638" max="1638" width="13.625" bestFit="1" customWidth="1"/>
    <col min="1639" max="1639" width="21.625" bestFit="1" customWidth="1"/>
    <col min="1640" max="1640" width="13.625" bestFit="1" customWidth="1"/>
    <col min="1641" max="1641" width="21.625" bestFit="1" customWidth="1"/>
    <col min="1642" max="1642" width="8.625" bestFit="1" customWidth="1"/>
    <col min="1643" max="1643" width="11.25" bestFit="1" customWidth="1"/>
    <col min="1644" max="1644" width="13.625" bestFit="1" customWidth="1"/>
    <col min="1645" max="1645" width="21.625" bestFit="1" customWidth="1"/>
    <col min="1646" max="1646" width="13.625" bestFit="1" customWidth="1"/>
    <col min="1647" max="1647" width="21.625" bestFit="1" customWidth="1"/>
    <col min="1648" max="1648" width="13.625" bestFit="1" customWidth="1"/>
    <col min="1649" max="1649" width="21.625" bestFit="1" customWidth="1"/>
    <col min="1650" max="1650" width="13.625" bestFit="1" customWidth="1"/>
    <col min="1651" max="1651" width="21.625" bestFit="1" customWidth="1"/>
    <col min="1652" max="1652" width="13.625" bestFit="1" customWidth="1"/>
    <col min="1653" max="1653" width="21.625" bestFit="1" customWidth="1"/>
    <col min="1654" max="1654" width="13.625" bestFit="1" customWidth="1"/>
    <col min="1655" max="1655" width="21.625" bestFit="1" customWidth="1"/>
    <col min="1656" max="1656" width="10.5" bestFit="1" customWidth="1"/>
    <col min="1657" max="1657" width="8.75" bestFit="1" customWidth="1"/>
    <col min="1658" max="1658" width="13.625" bestFit="1" customWidth="1"/>
    <col min="1659" max="1659" width="21.625" bestFit="1" customWidth="1"/>
    <col min="1660" max="1660" width="13.625" bestFit="1" customWidth="1"/>
    <col min="1661" max="1661" width="21.625" bestFit="1" customWidth="1"/>
    <col min="1662" max="1662" width="13.625" bestFit="1" customWidth="1"/>
    <col min="1663" max="1663" width="21.625" bestFit="1" customWidth="1"/>
    <col min="1664" max="1664" width="11.625" bestFit="1" customWidth="1"/>
    <col min="1665" max="1665" width="14.375" bestFit="1" customWidth="1"/>
    <col min="1666" max="1666" width="13.625" bestFit="1" customWidth="1"/>
    <col min="1667" max="1667" width="21.625" bestFit="1" customWidth="1"/>
    <col min="1668" max="1668" width="13.625" bestFit="1" customWidth="1"/>
    <col min="1669" max="1669" width="21.625" bestFit="1" customWidth="1"/>
    <col min="1670" max="1670" width="13.625" bestFit="1" customWidth="1"/>
    <col min="1671" max="1671" width="21.625" bestFit="1" customWidth="1"/>
    <col min="1672" max="1672" width="13.625" bestFit="1" customWidth="1"/>
    <col min="1673" max="1673" width="21.625" bestFit="1" customWidth="1"/>
    <col min="1674" max="1674" width="13.625" bestFit="1" customWidth="1"/>
    <col min="1675" max="1675" width="21.625" bestFit="1" customWidth="1"/>
    <col min="1676" max="1676" width="13.625" bestFit="1" customWidth="1"/>
    <col min="1677" max="1677" width="21.625" bestFit="1" customWidth="1"/>
    <col min="1678" max="1678" width="13.625" bestFit="1" customWidth="1"/>
    <col min="1679" max="1679" width="21.625" bestFit="1" customWidth="1"/>
    <col min="1680" max="1680" width="13.625" bestFit="1" customWidth="1"/>
    <col min="1681" max="1681" width="21.625" bestFit="1" customWidth="1"/>
    <col min="1682" max="1682" width="13.625" bestFit="1" customWidth="1"/>
    <col min="1683" max="1683" width="21.625" bestFit="1" customWidth="1"/>
    <col min="1684" max="1684" width="13.625" bestFit="1" customWidth="1"/>
    <col min="1685" max="1685" width="21.625" bestFit="1" customWidth="1"/>
    <col min="1686" max="1686" width="13.625" bestFit="1" customWidth="1"/>
    <col min="1687" max="1687" width="21.625" bestFit="1" customWidth="1"/>
    <col min="1688" max="1688" width="13.625" bestFit="1" customWidth="1"/>
    <col min="1689" max="1689" width="21.625" bestFit="1" customWidth="1"/>
    <col min="1690" max="1690" width="13.625" bestFit="1" customWidth="1"/>
    <col min="1691" max="1691" width="21.625" bestFit="1" customWidth="1"/>
    <col min="1692" max="1692" width="12.625" bestFit="1" customWidth="1"/>
    <col min="1693" max="1693" width="21.625" bestFit="1" customWidth="1"/>
    <col min="1694" max="1694" width="13.625" bestFit="1" customWidth="1"/>
    <col min="1695" max="1695" width="21.625" bestFit="1" customWidth="1"/>
    <col min="1696" max="1696" width="13.625" bestFit="1" customWidth="1"/>
    <col min="1697" max="1697" width="21.625" bestFit="1" customWidth="1"/>
    <col min="1698" max="1698" width="13.625" bestFit="1" customWidth="1"/>
    <col min="1699" max="1699" width="21.625" bestFit="1" customWidth="1"/>
    <col min="1700" max="1700" width="13.625" bestFit="1" customWidth="1"/>
    <col min="1701" max="1701" width="21.625" bestFit="1" customWidth="1"/>
    <col min="1702" max="1703" width="11.25" bestFit="1" customWidth="1"/>
    <col min="1704" max="1704" width="13.625" bestFit="1" customWidth="1"/>
    <col min="1705" max="1705" width="21.625" bestFit="1" customWidth="1"/>
    <col min="1706" max="1706" width="13.625" bestFit="1" customWidth="1"/>
    <col min="1707" max="1707" width="21.625" bestFit="1" customWidth="1"/>
    <col min="1708" max="1708" width="13.625" bestFit="1" customWidth="1"/>
    <col min="1709" max="1709" width="21.625" bestFit="1" customWidth="1"/>
    <col min="1710" max="1710" width="13.625" bestFit="1" customWidth="1"/>
    <col min="1711" max="1711" width="21.625" bestFit="1" customWidth="1"/>
    <col min="1712" max="1712" width="13.625" bestFit="1" customWidth="1"/>
    <col min="1713" max="1713" width="21.625" bestFit="1" customWidth="1"/>
    <col min="1714" max="1714" width="7.625" bestFit="1" customWidth="1"/>
    <col min="1715" max="1715" width="10.25" bestFit="1" customWidth="1"/>
    <col min="1716" max="1716" width="7.25" bestFit="1" customWidth="1"/>
    <col min="1717" max="1717" width="8.75" bestFit="1" customWidth="1"/>
    <col min="1718" max="1718" width="13.625" bestFit="1" customWidth="1"/>
    <col min="1719" max="1719" width="21.625" bestFit="1" customWidth="1"/>
    <col min="1720" max="1720" width="13.625" bestFit="1" customWidth="1"/>
    <col min="1721" max="1721" width="21.625" bestFit="1" customWidth="1"/>
    <col min="1722" max="1722" width="9.625" bestFit="1" customWidth="1"/>
    <col min="1723" max="1723" width="12.25" bestFit="1" customWidth="1"/>
    <col min="1724" max="1724" width="13.625" bestFit="1" customWidth="1"/>
    <col min="1725" max="1725" width="21.625" bestFit="1" customWidth="1"/>
    <col min="1726" max="1726" width="13.625" bestFit="1" customWidth="1"/>
    <col min="1727" max="1727" width="21.625" bestFit="1" customWidth="1"/>
    <col min="1728" max="1728" width="13.625" bestFit="1" customWidth="1"/>
    <col min="1729" max="1729" width="21.625" bestFit="1" customWidth="1"/>
    <col min="1730" max="1730" width="13.625" bestFit="1" customWidth="1"/>
    <col min="1731" max="1731" width="21.625" bestFit="1" customWidth="1"/>
    <col min="1732" max="1732" width="12.625" bestFit="1" customWidth="1"/>
    <col min="1733" max="1733" width="21.625" bestFit="1" customWidth="1"/>
    <col min="1734" max="1734" width="11.25" bestFit="1" customWidth="1"/>
    <col min="1735" max="1735" width="10.25" bestFit="1" customWidth="1"/>
    <col min="1736" max="1736" width="13.625" bestFit="1" customWidth="1"/>
    <col min="1737" max="1737" width="21.625" bestFit="1" customWidth="1"/>
    <col min="1738" max="1738" width="13.625" bestFit="1" customWidth="1"/>
    <col min="1739" max="1739" width="21.625" bestFit="1" customWidth="1"/>
    <col min="1740" max="1740" width="13.625" bestFit="1" customWidth="1"/>
    <col min="1741" max="1741" width="21.625" bestFit="1" customWidth="1"/>
    <col min="1742" max="1742" width="13.625" bestFit="1" customWidth="1"/>
    <col min="1743" max="1743" width="21.625" bestFit="1" customWidth="1"/>
    <col min="1744" max="1744" width="13.625" bestFit="1" customWidth="1"/>
    <col min="1745" max="1745" width="21.625" bestFit="1" customWidth="1"/>
    <col min="1746" max="1746" width="13.625" bestFit="1" customWidth="1"/>
    <col min="1747" max="1747" width="21.625" bestFit="1" customWidth="1"/>
    <col min="1748" max="1748" width="7.625" bestFit="1" customWidth="1"/>
    <col min="1749" max="1749" width="10.25" bestFit="1" customWidth="1"/>
    <col min="1750" max="1750" width="13.625" bestFit="1" customWidth="1"/>
    <col min="1751" max="1751" width="21.625" bestFit="1" customWidth="1"/>
    <col min="1752" max="1752" width="13.625" bestFit="1" customWidth="1"/>
    <col min="1753" max="1753" width="21.625" bestFit="1" customWidth="1"/>
    <col min="1754" max="1754" width="13.625" bestFit="1" customWidth="1"/>
    <col min="1755" max="1755" width="21.625" bestFit="1" customWidth="1"/>
    <col min="1756" max="1756" width="13.625" bestFit="1" customWidth="1"/>
    <col min="1757" max="1757" width="21.625" bestFit="1" customWidth="1"/>
    <col min="1758" max="1758" width="13.625" bestFit="1" customWidth="1"/>
    <col min="1759" max="1759" width="21.625" bestFit="1" customWidth="1"/>
    <col min="1760" max="1760" width="13.625" bestFit="1" customWidth="1"/>
    <col min="1761" max="1761" width="21.625" bestFit="1" customWidth="1"/>
    <col min="1762" max="1762" width="13.625" bestFit="1" customWidth="1"/>
    <col min="1763" max="1763" width="21.625" bestFit="1" customWidth="1"/>
    <col min="1764" max="1764" width="13.625" bestFit="1" customWidth="1"/>
    <col min="1765" max="1765" width="21.625" bestFit="1" customWidth="1"/>
    <col min="1766" max="1766" width="7.625" bestFit="1" customWidth="1"/>
    <col min="1767" max="1767" width="10.25" bestFit="1" customWidth="1"/>
    <col min="1768" max="1768" width="8.625" bestFit="1" customWidth="1"/>
    <col min="1769" max="1769" width="11.25" bestFit="1" customWidth="1"/>
    <col min="1770" max="1770" width="13.625" bestFit="1" customWidth="1"/>
    <col min="1771" max="1771" width="21.625" bestFit="1" customWidth="1"/>
    <col min="1772" max="1772" width="13.625" bestFit="1" customWidth="1"/>
    <col min="1773" max="1773" width="21.625" bestFit="1" customWidth="1"/>
    <col min="1774" max="1774" width="13.625" bestFit="1" customWidth="1"/>
    <col min="1775" max="1775" width="21.625" bestFit="1" customWidth="1"/>
    <col min="1776" max="1776" width="13.625" bestFit="1" customWidth="1"/>
    <col min="1777" max="1777" width="21.625" bestFit="1" customWidth="1"/>
    <col min="1778" max="1778" width="13.625" bestFit="1" customWidth="1"/>
    <col min="1779" max="1779" width="21.625" bestFit="1" customWidth="1"/>
    <col min="1780" max="1780" width="13.625" bestFit="1" customWidth="1"/>
    <col min="1781" max="1781" width="21.625" bestFit="1" customWidth="1"/>
    <col min="1782" max="1782" width="13.625" bestFit="1" customWidth="1"/>
    <col min="1783" max="1783" width="21.625" bestFit="1" customWidth="1"/>
    <col min="1784" max="1784" width="13.625" bestFit="1" customWidth="1"/>
    <col min="1785" max="1785" width="21.625" bestFit="1" customWidth="1"/>
    <col min="1786" max="1786" width="13.625" bestFit="1" customWidth="1"/>
    <col min="1787" max="1787" width="21.625" bestFit="1" customWidth="1"/>
    <col min="1788" max="1788" width="13.625" bestFit="1" customWidth="1"/>
    <col min="1789" max="1789" width="21.625" bestFit="1" customWidth="1"/>
    <col min="1790" max="1790" width="11.25" bestFit="1" customWidth="1"/>
    <col min="1791" max="1791" width="12.25" bestFit="1" customWidth="1"/>
    <col min="1792" max="1792" width="13.625" bestFit="1" customWidth="1"/>
    <col min="1793" max="1793" width="21.625" bestFit="1" customWidth="1"/>
    <col min="1794" max="1794" width="13.625" bestFit="1" customWidth="1"/>
    <col min="1795" max="1795" width="21.625" bestFit="1" customWidth="1"/>
    <col min="1796" max="1796" width="13.625" bestFit="1" customWidth="1"/>
    <col min="1797" max="1797" width="21.625" bestFit="1" customWidth="1"/>
    <col min="1798" max="1798" width="13.625" bestFit="1" customWidth="1"/>
    <col min="1799" max="1799" width="21.625" bestFit="1" customWidth="1"/>
    <col min="1800" max="1800" width="13.625" bestFit="1" customWidth="1"/>
    <col min="1801" max="1801" width="20.5" bestFit="1" customWidth="1"/>
    <col min="1802" max="1802" width="13.625" bestFit="1" customWidth="1"/>
    <col min="1803" max="1803" width="21.625" bestFit="1" customWidth="1"/>
    <col min="1804" max="1804" width="9.625" bestFit="1" customWidth="1"/>
    <col min="1805" max="1805" width="12.25" bestFit="1" customWidth="1"/>
    <col min="1806" max="1806" width="13.625" bestFit="1" customWidth="1"/>
    <col min="1807" max="1807" width="21.625" bestFit="1" customWidth="1"/>
    <col min="1808" max="1808" width="10.5" bestFit="1" customWidth="1"/>
    <col min="1809" max="1809" width="10.25" bestFit="1" customWidth="1"/>
    <col min="1810" max="1810" width="13.625" bestFit="1" customWidth="1"/>
    <col min="1811" max="1811" width="21.625" bestFit="1" customWidth="1"/>
    <col min="1812" max="1812" width="13.625" bestFit="1" customWidth="1"/>
    <col min="1813" max="1813" width="21.625" bestFit="1" customWidth="1"/>
    <col min="1814" max="1814" width="13.625" bestFit="1" customWidth="1"/>
    <col min="1815" max="1815" width="21.625" bestFit="1" customWidth="1"/>
    <col min="1816" max="1816" width="8.625" bestFit="1" customWidth="1"/>
    <col min="1817" max="1817" width="11.25" bestFit="1" customWidth="1"/>
    <col min="1818" max="1818" width="13.625" bestFit="1" customWidth="1"/>
    <col min="1819" max="1819" width="21.625" bestFit="1" customWidth="1"/>
    <col min="1820" max="1820" width="13.625" bestFit="1" customWidth="1"/>
    <col min="1821" max="1821" width="21.625" bestFit="1" customWidth="1"/>
    <col min="1822" max="1822" width="13.625" bestFit="1" customWidth="1"/>
    <col min="1823" max="1823" width="21.625" bestFit="1" customWidth="1"/>
    <col min="1824" max="1824" width="9.75" bestFit="1" customWidth="1"/>
    <col min="1825" max="1825" width="10.25" bestFit="1" customWidth="1"/>
    <col min="1826" max="1826" width="13.625" bestFit="1" customWidth="1"/>
    <col min="1827" max="1827" width="21.625" bestFit="1" customWidth="1"/>
    <col min="1828" max="1828" width="10.5" bestFit="1" customWidth="1"/>
    <col min="1829" max="1829" width="11.25" bestFit="1" customWidth="1"/>
    <col min="1830" max="1830" width="13.625" bestFit="1" customWidth="1"/>
    <col min="1831" max="1831" width="21.625" bestFit="1" customWidth="1"/>
    <col min="1832" max="1832" width="13.625" bestFit="1" customWidth="1"/>
    <col min="1833" max="1833" width="21.625" bestFit="1" customWidth="1"/>
    <col min="1834" max="1834" width="13.625" bestFit="1" customWidth="1"/>
    <col min="1835" max="1835" width="21.625" bestFit="1" customWidth="1"/>
    <col min="1836" max="1836" width="13.625" bestFit="1" customWidth="1"/>
    <col min="1837" max="1837" width="21.625" bestFit="1" customWidth="1"/>
    <col min="1838" max="1838" width="13.625" bestFit="1" customWidth="1"/>
    <col min="1839" max="1839" width="21.625" bestFit="1" customWidth="1"/>
    <col min="1840" max="1841" width="11.25" bestFit="1" customWidth="1"/>
    <col min="1842" max="1842" width="13.625" bestFit="1" customWidth="1"/>
    <col min="1843" max="1843" width="21.625" bestFit="1" customWidth="1"/>
    <col min="1844" max="1844" width="13.625" bestFit="1" customWidth="1"/>
    <col min="1845" max="1845" width="21.625" bestFit="1" customWidth="1"/>
    <col min="1846" max="1846" width="12.125" bestFit="1" customWidth="1"/>
    <col min="1847" max="1847" width="10.25" bestFit="1" customWidth="1"/>
    <col min="1848" max="1848" width="13.625" bestFit="1" customWidth="1"/>
    <col min="1849" max="1849" width="21.625" bestFit="1" customWidth="1"/>
    <col min="1850" max="1850" width="13.625" bestFit="1" customWidth="1"/>
    <col min="1851" max="1851" width="17.5" bestFit="1" customWidth="1"/>
    <col min="1852" max="1852" width="7.625" bestFit="1" customWidth="1"/>
    <col min="1853" max="1853" width="10.25" bestFit="1" customWidth="1"/>
    <col min="1854" max="1854" width="13.625" bestFit="1" customWidth="1"/>
    <col min="1855" max="1855" width="21.625" bestFit="1" customWidth="1"/>
    <col min="1856" max="1856" width="13.625" bestFit="1" customWidth="1"/>
    <col min="1857" max="1857" width="21.625" bestFit="1" customWidth="1"/>
    <col min="1858" max="1858" width="13.625" bestFit="1" customWidth="1"/>
    <col min="1859" max="1859" width="21.625" bestFit="1" customWidth="1"/>
    <col min="1860" max="1860" width="13.625" bestFit="1" customWidth="1"/>
    <col min="1861" max="1861" width="21.625" bestFit="1" customWidth="1"/>
    <col min="1862" max="1862" width="10.625" bestFit="1" customWidth="1"/>
    <col min="1863" max="1863" width="13.375" bestFit="1" customWidth="1"/>
    <col min="1864" max="1864" width="13.625" bestFit="1" customWidth="1"/>
    <col min="1865" max="1865" width="21.625" bestFit="1" customWidth="1"/>
    <col min="1866" max="1866" width="13.625" bestFit="1" customWidth="1"/>
    <col min="1867" max="1867" width="21.625" bestFit="1" customWidth="1"/>
    <col min="1868" max="1868" width="13.625" bestFit="1" customWidth="1"/>
    <col min="1869" max="1869" width="21.625" bestFit="1" customWidth="1"/>
    <col min="1870" max="1870" width="13.625" bestFit="1" customWidth="1"/>
    <col min="1871" max="1871" width="21.625" bestFit="1" customWidth="1"/>
    <col min="1872" max="1872" width="8.625" bestFit="1" customWidth="1"/>
    <col min="1873" max="1873" width="11.25" bestFit="1" customWidth="1"/>
    <col min="1874" max="1874" width="13.625" bestFit="1" customWidth="1"/>
    <col min="1875" max="1875" width="21.625" bestFit="1" customWidth="1"/>
    <col min="1876" max="1876" width="13.625" bestFit="1" customWidth="1"/>
    <col min="1877" max="1877" width="21.625" bestFit="1" customWidth="1"/>
    <col min="1878" max="1878" width="13.625" bestFit="1" customWidth="1"/>
    <col min="1879" max="1879" width="21.625" bestFit="1" customWidth="1"/>
    <col min="1880" max="1880" width="7.25" bestFit="1" customWidth="1"/>
    <col min="1881" max="1881" width="8.75" bestFit="1" customWidth="1"/>
    <col min="1882" max="1882" width="13.625" bestFit="1" customWidth="1"/>
    <col min="1883" max="1883" width="21.625" bestFit="1" customWidth="1"/>
    <col min="1884" max="1884" width="13.625" bestFit="1" customWidth="1"/>
    <col min="1885" max="1885" width="21.625" bestFit="1" customWidth="1"/>
    <col min="1886" max="1886" width="10.5" bestFit="1" customWidth="1"/>
    <col min="1887" max="1887" width="10.25" bestFit="1" customWidth="1"/>
    <col min="1888" max="1888" width="13.625" bestFit="1" customWidth="1"/>
    <col min="1889" max="1889" width="21.625" bestFit="1" customWidth="1"/>
    <col min="1890" max="1890" width="13.625" bestFit="1" customWidth="1"/>
    <col min="1891" max="1891" width="21.625" bestFit="1" customWidth="1"/>
    <col min="1892" max="1892" width="13.625" bestFit="1" customWidth="1"/>
    <col min="1893" max="1893" width="21.625" bestFit="1" customWidth="1"/>
    <col min="1894" max="1894" width="13.625" bestFit="1" customWidth="1"/>
    <col min="1895" max="1895" width="21.625" bestFit="1" customWidth="1"/>
    <col min="1896" max="1896" width="13.625" bestFit="1" customWidth="1"/>
    <col min="1897" max="1897" width="21.625" bestFit="1" customWidth="1"/>
    <col min="1898" max="1898" width="10.625" bestFit="1" customWidth="1"/>
    <col min="1899" max="1899" width="13.375" bestFit="1" customWidth="1"/>
    <col min="1900" max="1900" width="13.625" bestFit="1" customWidth="1"/>
    <col min="1901" max="1901" width="21.625" bestFit="1" customWidth="1"/>
    <col min="1902" max="1902" width="13.625" bestFit="1" customWidth="1"/>
    <col min="1903" max="1903" width="21.625" bestFit="1" customWidth="1"/>
    <col min="1904" max="1904" width="13.625" bestFit="1" customWidth="1"/>
    <col min="1905" max="1905" width="21.625" bestFit="1" customWidth="1"/>
    <col min="1906" max="1906" width="13.625" bestFit="1" customWidth="1"/>
    <col min="1907" max="1907" width="21.625" bestFit="1" customWidth="1"/>
    <col min="1908" max="1908" width="13.625" bestFit="1" customWidth="1"/>
    <col min="1909" max="1909" width="21.625" bestFit="1" customWidth="1"/>
    <col min="1910" max="1912" width="11.25" bestFit="1" customWidth="1"/>
    <col min="1913" max="1913" width="8.75" bestFit="1" customWidth="1"/>
    <col min="1914" max="1914" width="7.625" bestFit="1" customWidth="1"/>
    <col min="1915" max="1915" width="10.25" bestFit="1" customWidth="1"/>
    <col min="1916" max="1916" width="13.625" bestFit="1" customWidth="1"/>
    <col min="1917" max="1917" width="21.625" bestFit="1" customWidth="1"/>
    <col min="1918" max="1918" width="7.625" bestFit="1" customWidth="1"/>
    <col min="1919" max="1919" width="10.25" bestFit="1" customWidth="1"/>
    <col min="1920" max="1920" width="13.625" bestFit="1" customWidth="1"/>
    <col min="1921" max="1921" width="21.625" bestFit="1" customWidth="1"/>
    <col min="1922" max="1922" width="13.625" bestFit="1" customWidth="1"/>
    <col min="1923" max="1923" width="21.625" bestFit="1" customWidth="1"/>
    <col min="1924" max="1924" width="13.625" bestFit="1" customWidth="1"/>
    <col min="1925" max="1925" width="21.625" bestFit="1" customWidth="1"/>
    <col min="1926" max="1926" width="7.25" bestFit="1" customWidth="1"/>
    <col min="1927" max="1927" width="8.75" bestFit="1" customWidth="1"/>
    <col min="1928" max="1928" width="13.625" bestFit="1" customWidth="1"/>
    <col min="1929" max="1929" width="21.625" bestFit="1" customWidth="1"/>
    <col min="1930" max="1930" width="13.625" bestFit="1" customWidth="1"/>
    <col min="1931" max="1931" width="21.625" bestFit="1" customWidth="1"/>
    <col min="1932" max="1932" width="6.25" bestFit="1" customWidth="1"/>
    <col min="1933" max="1933" width="8.75" bestFit="1" customWidth="1"/>
    <col min="1934" max="1934" width="11.25" bestFit="1" customWidth="1"/>
    <col min="1935" max="1935" width="8.75" bestFit="1" customWidth="1"/>
    <col min="1936" max="1936" width="13.625" bestFit="1" customWidth="1"/>
    <col min="1937" max="1937" width="21.625" bestFit="1" customWidth="1"/>
    <col min="1938" max="1938" width="13.625" bestFit="1" customWidth="1"/>
    <col min="1939" max="1939" width="21.625" bestFit="1" customWidth="1"/>
    <col min="1940" max="1940" width="8.625" bestFit="1" customWidth="1"/>
    <col min="1941" max="1941" width="11.25" bestFit="1" customWidth="1"/>
    <col min="1942" max="1942" width="13.625" bestFit="1" customWidth="1"/>
    <col min="1943" max="1943" width="21.625" bestFit="1" customWidth="1"/>
    <col min="1944" max="1944" width="6.625" bestFit="1" customWidth="1"/>
    <col min="1945" max="1945" width="9.75" bestFit="1" customWidth="1"/>
    <col min="1946" max="1946" width="13.625" bestFit="1" customWidth="1"/>
    <col min="1947" max="1947" width="21.625" bestFit="1" customWidth="1"/>
    <col min="1948" max="1948" width="13.625" bestFit="1" customWidth="1"/>
    <col min="1949" max="1949" width="21.625" bestFit="1" customWidth="1"/>
    <col min="1950" max="1950" width="13.625" bestFit="1" customWidth="1"/>
    <col min="1951" max="1951" width="21.625" bestFit="1" customWidth="1"/>
    <col min="1952" max="1952" width="13.625" bestFit="1" customWidth="1"/>
    <col min="1953" max="1953" width="21.625" bestFit="1" customWidth="1"/>
    <col min="1954" max="1954" width="7.25" bestFit="1" customWidth="1"/>
    <col min="1955" max="1955" width="9.75" bestFit="1" customWidth="1"/>
    <col min="1956" max="1956" width="13.625" bestFit="1" customWidth="1"/>
    <col min="1957" max="1957" width="21.625" bestFit="1" customWidth="1"/>
    <col min="1958" max="1958" width="13.625" bestFit="1" customWidth="1"/>
    <col min="1959" max="1959" width="21.625" bestFit="1" customWidth="1"/>
    <col min="1960" max="1960" width="13.625" bestFit="1" customWidth="1"/>
    <col min="1961" max="1961" width="21.625" bestFit="1" customWidth="1"/>
    <col min="1962" max="1962" width="13.625" bestFit="1" customWidth="1"/>
    <col min="1963" max="1963" width="21.625" bestFit="1" customWidth="1"/>
    <col min="1964" max="1964" width="13.625" bestFit="1" customWidth="1"/>
    <col min="1965" max="1965" width="21.625" bestFit="1" customWidth="1"/>
    <col min="1966" max="1966" width="13.625" bestFit="1" customWidth="1"/>
    <col min="1967" max="1967" width="21.625" bestFit="1" customWidth="1"/>
    <col min="1968" max="1968" width="13.625" bestFit="1" customWidth="1"/>
    <col min="1969" max="1969" width="21.625" bestFit="1" customWidth="1"/>
    <col min="1970" max="1970" width="8.625" bestFit="1" customWidth="1"/>
    <col min="1971" max="1971" width="11.25" bestFit="1" customWidth="1"/>
    <col min="1972" max="1972" width="13.625" bestFit="1" customWidth="1"/>
    <col min="1973" max="1973" width="21.625" bestFit="1" customWidth="1"/>
    <col min="1974" max="1974" width="13.625" bestFit="1" customWidth="1"/>
    <col min="1975" max="1975" width="21.625" bestFit="1" customWidth="1"/>
    <col min="1976" max="1976" width="13.625" bestFit="1" customWidth="1"/>
    <col min="1977" max="1977" width="21.625" bestFit="1" customWidth="1"/>
    <col min="1978" max="1978" width="9.625" bestFit="1" customWidth="1"/>
    <col min="1979" max="1979" width="12.25" bestFit="1" customWidth="1"/>
    <col min="1980" max="1980" width="10.625" bestFit="1" customWidth="1"/>
    <col min="1981" max="1981" width="13.375" bestFit="1" customWidth="1"/>
    <col min="1982" max="1982" width="13.625" bestFit="1" customWidth="1"/>
    <col min="1983" max="1983" width="21.625" bestFit="1" customWidth="1"/>
    <col min="1984" max="1984" width="8.625" bestFit="1" customWidth="1"/>
    <col min="1985" max="1985" width="11.75" bestFit="1" customWidth="1"/>
    <col min="1986" max="1986" width="11" bestFit="1" customWidth="1"/>
  </cols>
  <sheetData>
    <row r="1" spans="1:6" x14ac:dyDescent="0.25">
      <c r="A1" s="4" t="s">
        <v>6</v>
      </c>
      <c r="B1" t="s">
        <v>2045</v>
      </c>
    </row>
    <row r="3" spans="1:6" x14ac:dyDescent="0.25">
      <c r="A3" s="4" t="s">
        <v>2044</v>
      </c>
      <c r="B3" s="4" t="s">
        <v>2032</v>
      </c>
    </row>
    <row r="4" spans="1:6" x14ac:dyDescent="0.25">
      <c r="A4" s="4" t="s">
        <v>2043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</row>
    <row r="5" spans="1:6" x14ac:dyDescent="0.25">
      <c r="A5" s="5" t="s">
        <v>2033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2034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2035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2036</v>
      </c>
      <c r="E8">
        <v>4</v>
      </c>
      <c r="F8">
        <v>4</v>
      </c>
    </row>
    <row r="9" spans="1:6" x14ac:dyDescent="0.25">
      <c r="A9" s="5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2038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2039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2040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  <row r="23" spans="1:11" x14ac:dyDescent="0.25">
      <c r="C23" s="17" t="s">
        <v>2090</v>
      </c>
      <c r="D23" s="17"/>
    </row>
    <row r="24" spans="1:11" x14ac:dyDescent="0.25">
      <c r="C24" s="16" t="s">
        <v>2085</v>
      </c>
      <c r="D24" s="16"/>
      <c r="E24" s="11">
        <f>(E14/F14)</f>
        <v>0.56499999999999995</v>
      </c>
    </row>
    <row r="25" spans="1:11" x14ac:dyDescent="0.25">
      <c r="C25" s="16" t="s">
        <v>2086</v>
      </c>
      <c r="D25" s="16"/>
      <c r="E25" s="11">
        <f>(D14/F14)</f>
        <v>1.4E-2</v>
      </c>
    </row>
    <row r="26" spans="1:11" x14ac:dyDescent="0.25">
      <c r="C26" s="16" t="s">
        <v>2087</v>
      </c>
      <c r="D26" s="16"/>
      <c r="E26" s="11">
        <f>(C14/F14)</f>
        <v>0.36399999999999999</v>
      </c>
    </row>
    <row r="27" spans="1:11" x14ac:dyDescent="0.25">
      <c r="C27" s="16" t="s">
        <v>2088</v>
      </c>
      <c r="D27" s="16"/>
      <c r="E27" s="11">
        <f>(B14/F14)</f>
        <v>5.7000000000000002E-2</v>
      </c>
    </row>
    <row r="29" spans="1:11" x14ac:dyDescent="0.25">
      <c r="A29" s="12" t="s">
        <v>2089</v>
      </c>
      <c r="B29" s="13" t="s">
        <v>74</v>
      </c>
      <c r="C29" s="13" t="s">
        <v>14</v>
      </c>
      <c r="D29" s="13" t="s">
        <v>47</v>
      </c>
      <c r="E29" s="13" t="s">
        <v>20</v>
      </c>
      <c r="G29" s="18" t="s">
        <v>2101</v>
      </c>
      <c r="H29" s="18"/>
      <c r="I29" s="18"/>
    </row>
    <row r="30" spans="1:11" x14ac:dyDescent="0.25">
      <c r="A30" s="5" t="s">
        <v>2033</v>
      </c>
      <c r="B30" s="11">
        <f>(B5/F5)</f>
        <v>6.1797752808988762E-2</v>
      </c>
      <c r="C30" s="11">
        <f>(C5/F5)</f>
        <v>0.33707865168539325</v>
      </c>
      <c r="D30" s="11">
        <f>(D5/F5)</f>
        <v>2.8089887640449437E-2</v>
      </c>
      <c r="E30" s="11">
        <f>(E5/F5)</f>
        <v>0.5730337078651685</v>
      </c>
      <c r="F30" s="11"/>
      <c r="G30" s="14">
        <f>E30-C30</f>
        <v>0.23595505617977525</v>
      </c>
      <c r="H30" s="14">
        <f>E30-(C30+B30+D30)</f>
        <v>0.14606741573033705</v>
      </c>
      <c r="J30" t="s">
        <v>2084</v>
      </c>
      <c r="K30" s="14">
        <f>AVERAGE(category_success)</f>
        <v>0.60898252504387584</v>
      </c>
    </row>
    <row r="31" spans="1:11" x14ac:dyDescent="0.25">
      <c r="A31" s="5" t="s">
        <v>2034</v>
      </c>
      <c r="B31" s="11">
        <f t="shared" ref="B31:B38" si="0">(B6/F6)</f>
        <v>8.6956521739130432E-2</v>
      </c>
      <c r="C31" s="11">
        <f t="shared" ref="C31:C38" si="1">(C6/F6)</f>
        <v>0.43478260869565216</v>
      </c>
      <c r="D31" s="11">
        <f t="shared" ref="D31:D38" si="2">(D6/F6)</f>
        <v>0</v>
      </c>
      <c r="E31" s="11">
        <f t="shared" ref="E31:E38" si="3">(E6/F6)</f>
        <v>0.47826086956521741</v>
      </c>
      <c r="F31" s="11"/>
      <c r="G31" s="14">
        <f t="shared" ref="G31:G38" si="4">E31-C31</f>
        <v>4.3478260869565244E-2</v>
      </c>
      <c r="H31" s="14">
        <f t="shared" ref="H31:H38" si="5">E31-(C31+B31+D31)</f>
        <v>-4.3478260869565188E-2</v>
      </c>
      <c r="J31" t="s">
        <v>2091</v>
      </c>
      <c r="K31" s="14">
        <f>MEDIAN(category_success)</f>
        <v>0.5730337078651685</v>
      </c>
    </row>
    <row r="32" spans="1:11" x14ac:dyDescent="0.25">
      <c r="A32" s="5" t="s">
        <v>2035</v>
      </c>
      <c r="B32" s="11">
        <f t="shared" si="0"/>
        <v>2.0833333333333332E-2</v>
      </c>
      <c r="C32" s="11">
        <f t="shared" si="1"/>
        <v>0.47916666666666669</v>
      </c>
      <c r="D32" s="11">
        <f t="shared" si="2"/>
        <v>6.25E-2</v>
      </c>
      <c r="E32" s="11">
        <f t="shared" si="3"/>
        <v>0.4375</v>
      </c>
      <c r="F32" s="11"/>
      <c r="G32" s="14">
        <f t="shared" si="4"/>
        <v>-4.1666666666666685E-2</v>
      </c>
      <c r="H32" s="14">
        <f t="shared" si="5"/>
        <v>-0.125</v>
      </c>
      <c r="J32" t="s">
        <v>2092</v>
      </c>
      <c r="K32" s="11">
        <f>MIN(category_success)</f>
        <v>0.4375</v>
      </c>
    </row>
    <row r="33" spans="1:11" x14ac:dyDescent="0.25">
      <c r="A33" s="5" t="s">
        <v>2036</v>
      </c>
      <c r="B33" s="11">
        <f t="shared" si="0"/>
        <v>0</v>
      </c>
      <c r="C33" s="11">
        <f t="shared" si="1"/>
        <v>0</v>
      </c>
      <c r="D33" s="11">
        <f t="shared" si="2"/>
        <v>0</v>
      </c>
      <c r="E33" s="11">
        <f t="shared" si="3"/>
        <v>1</v>
      </c>
      <c r="F33" s="11"/>
      <c r="G33" s="14">
        <f t="shared" si="4"/>
        <v>1</v>
      </c>
      <c r="H33" s="14">
        <f t="shared" si="5"/>
        <v>1</v>
      </c>
      <c r="J33" t="s">
        <v>2093</v>
      </c>
      <c r="K33" s="11">
        <f>MAX(category_success)</f>
        <v>1</v>
      </c>
    </row>
    <row r="34" spans="1:11" x14ac:dyDescent="0.25">
      <c r="A34" s="5" t="s">
        <v>2037</v>
      </c>
      <c r="B34" s="11">
        <f t="shared" si="0"/>
        <v>5.7142857142857141E-2</v>
      </c>
      <c r="C34" s="11">
        <f t="shared" si="1"/>
        <v>0.37714285714285717</v>
      </c>
      <c r="D34" s="11">
        <f t="shared" si="2"/>
        <v>0</v>
      </c>
      <c r="E34" s="11">
        <f t="shared" si="3"/>
        <v>0.56571428571428573</v>
      </c>
      <c r="F34" s="11"/>
      <c r="G34" s="14">
        <f t="shared" si="4"/>
        <v>0.18857142857142856</v>
      </c>
      <c r="H34" s="14">
        <f t="shared" si="5"/>
        <v>0.13142857142857139</v>
      </c>
      <c r="J34" t="s">
        <v>2094</v>
      </c>
      <c r="K34" s="11">
        <f>_xlfn.QUARTILE.EXC(category_success,1)</f>
        <v>0.51093276036400403</v>
      </c>
    </row>
    <row r="35" spans="1:11" x14ac:dyDescent="0.25">
      <c r="A35" s="5" t="s">
        <v>2038</v>
      </c>
      <c r="B35" s="11">
        <f t="shared" si="0"/>
        <v>9.5238095238095233E-2</v>
      </c>
      <c r="C35" s="11">
        <f t="shared" si="1"/>
        <v>0.26190476190476192</v>
      </c>
      <c r="D35" s="11">
        <f t="shared" si="2"/>
        <v>2.3809523809523808E-2</v>
      </c>
      <c r="E35" s="11">
        <f t="shared" si="3"/>
        <v>0.61904761904761907</v>
      </c>
      <c r="F35" s="11"/>
      <c r="G35" s="14">
        <f t="shared" si="4"/>
        <v>0.35714285714285715</v>
      </c>
      <c r="H35" s="14">
        <f t="shared" si="5"/>
        <v>0.23809523809523814</v>
      </c>
      <c r="J35" t="s">
        <v>2095</v>
      </c>
      <c r="K35" s="11">
        <f>_xlfn.QUARTILE.EXC(category_success,3)</f>
        <v>0.64285714285714279</v>
      </c>
    </row>
    <row r="36" spans="1:11" x14ac:dyDescent="0.25">
      <c r="A36" s="5" t="s">
        <v>2039</v>
      </c>
      <c r="B36" s="11">
        <f t="shared" si="0"/>
        <v>2.9850746268656716E-2</v>
      </c>
      <c r="C36" s="11">
        <f t="shared" si="1"/>
        <v>0.35820895522388058</v>
      </c>
      <c r="D36" s="11">
        <f t="shared" si="2"/>
        <v>1.4925373134328358E-2</v>
      </c>
      <c r="E36" s="11">
        <f t="shared" si="3"/>
        <v>0.59701492537313428</v>
      </c>
      <c r="F36" s="11"/>
      <c r="G36" s="14">
        <f t="shared" si="4"/>
        <v>0.2388059701492537</v>
      </c>
      <c r="H36" s="14">
        <f>E36-(C36+B36+D36)</f>
        <v>0.19402985074626866</v>
      </c>
      <c r="J36" t="s">
        <v>2096</v>
      </c>
      <c r="K36" s="11">
        <f>K35-K34</f>
        <v>0.13192438249313876</v>
      </c>
    </row>
    <row r="37" spans="1:11" x14ac:dyDescent="0.25">
      <c r="A37" s="5" t="s">
        <v>2040</v>
      </c>
      <c r="B37" s="11">
        <f t="shared" si="0"/>
        <v>2.0833333333333332E-2</v>
      </c>
      <c r="C37" s="11">
        <f t="shared" si="1"/>
        <v>0.29166666666666669</v>
      </c>
      <c r="D37" s="11">
        <f t="shared" si="2"/>
        <v>2.0833333333333332E-2</v>
      </c>
      <c r="E37" s="11">
        <f t="shared" si="3"/>
        <v>0.66666666666666663</v>
      </c>
      <c r="F37" s="11"/>
      <c r="G37" s="14">
        <f t="shared" si="4"/>
        <v>0.37499999999999994</v>
      </c>
      <c r="H37" s="14">
        <f t="shared" si="5"/>
        <v>0.33333333333333331</v>
      </c>
      <c r="J37" t="s">
        <v>2097</v>
      </c>
      <c r="K37" s="11">
        <f>K34-(1.5*K36)</f>
        <v>0.3130461866242959</v>
      </c>
    </row>
    <row r="38" spans="1:11" x14ac:dyDescent="0.25">
      <c r="A38" s="5" t="s">
        <v>2041</v>
      </c>
      <c r="B38" s="11">
        <f t="shared" si="0"/>
        <v>6.6860465116279064E-2</v>
      </c>
      <c r="C38" s="11">
        <f t="shared" si="1"/>
        <v>0.38372093023255816</v>
      </c>
      <c r="D38" s="11">
        <f t="shared" si="2"/>
        <v>5.8139534883720929E-3</v>
      </c>
      <c r="E38" s="11">
        <f t="shared" si="3"/>
        <v>0.54360465116279066</v>
      </c>
      <c r="F38" s="11"/>
      <c r="G38" s="14">
        <f t="shared" si="4"/>
        <v>0.15988372093023251</v>
      </c>
      <c r="H38" s="14">
        <f t="shared" si="5"/>
        <v>8.7209302325581328E-2</v>
      </c>
      <c r="J38" t="s">
        <v>2098</v>
      </c>
      <c r="K38" s="11">
        <f>K35+(1.5*K36)</f>
        <v>0.84074371659685099</v>
      </c>
    </row>
    <row r="39" spans="1:11" x14ac:dyDescent="0.25">
      <c r="J39" t="s">
        <v>2099</v>
      </c>
      <c r="K39" s="11">
        <f>1.5*K36</f>
        <v>0.19788657373970814</v>
      </c>
    </row>
  </sheetData>
  <mergeCells count="6">
    <mergeCell ref="G29:I29"/>
    <mergeCell ref="C24:D24"/>
    <mergeCell ref="C25:D25"/>
    <mergeCell ref="C26:D26"/>
    <mergeCell ref="C27:D27"/>
    <mergeCell ref="C23:D2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6422-E68B-42A6-8B2C-E86501180865}">
  <dimension ref="A1:F39"/>
  <sheetViews>
    <sheetView workbookViewId="0">
      <selection activeCell="E36" sqref="E3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11.125" customWidth="1"/>
    <col min="6" max="6" width="11.875" customWidth="1"/>
    <col min="7" max="7" width="11" bestFit="1" customWidth="1"/>
    <col min="8" max="8" width="9.75" bestFit="1" customWidth="1"/>
    <col min="9" max="9" width="10.5" bestFit="1" customWidth="1"/>
    <col min="10" max="10" width="7.25" bestFit="1" customWidth="1"/>
    <col min="11" max="11" width="6.875" bestFit="1" customWidth="1"/>
    <col min="12" max="12" width="11" bestFit="1" customWidth="1"/>
    <col min="13" max="16" width="11.875" bestFit="1" customWidth="1"/>
    <col min="17" max="17" width="2.875" bestFit="1" customWidth="1"/>
    <col min="18" max="22" width="11.875" bestFit="1" customWidth="1"/>
    <col min="23" max="23" width="4.875" bestFit="1" customWidth="1"/>
    <col min="24" max="24" width="11.875" bestFit="1" customWidth="1"/>
    <col min="25" max="25" width="9.875" bestFit="1" customWidth="1"/>
    <col min="26" max="26" width="5.875" bestFit="1" customWidth="1"/>
    <col min="27" max="27" width="11.875" bestFit="1" customWidth="1"/>
    <col min="28" max="30" width="10.875" bestFit="1" customWidth="1"/>
    <col min="31" max="39" width="11.875" bestFit="1" customWidth="1"/>
    <col min="40" max="40" width="10.875" bestFit="1" customWidth="1"/>
    <col min="41" max="45" width="11.875" bestFit="1" customWidth="1"/>
    <col min="46" max="46" width="2.875" bestFit="1" customWidth="1"/>
    <col min="47" max="48" width="11.875" bestFit="1" customWidth="1"/>
    <col min="49" max="49" width="9.875" bestFit="1" customWidth="1"/>
    <col min="50" max="72" width="11.875" bestFit="1" customWidth="1"/>
    <col min="73" max="73" width="10.875" bestFit="1" customWidth="1"/>
    <col min="74" max="75" width="11.875" bestFit="1" customWidth="1"/>
    <col min="76" max="76" width="10.875" bestFit="1" customWidth="1"/>
    <col min="77" max="81" width="11.875" bestFit="1" customWidth="1"/>
    <col min="82" max="82" width="2.875" bestFit="1" customWidth="1"/>
    <col min="83" max="104" width="11.875" bestFit="1" customWidth="1"/>
    <col min="105" max="105" width="10.875" bestFit="1" customWidth="1"/>
    <col min="106" max="113" width="11.875" bestFit="1" customWidth="1"/>
    <col min="114" max="114" width="8.875" bestFit="1" customWidth="1"/>
    <col min="115" max="118" width="11.875" bestFit="1" customWidth="1"/>
    <col min="119" max="119" width="10.875" bestFit="1" customWidth="1"/>
    <col min="120" max="120" width="2.875" bestFit="1" customWidth="1"/>
    <col min="121" max="126" width="11.875" bestFit="1" customWidth="1"/>
    <col min="127" max="127" width="10.875" bestFit="1" customWidth="1"/>
    <col min="128" max="132" width="11.875" bestFit="1" customWidth="1"/>
    <col min="133" max="133" width="10.875" bestFit="1" customWidth="1"/>
    <col min="134" max="136" width="11.875" bestFit="1" customWidth="1"/>
    <col min="137" max="137" width="7.875" bestFit="1" customWidth="1"/>
    <col min="138" max="138" width="2.875" bestFit="1" customWidth="1"/>
    <col min="139" max="154" width="11.875" bestFit="1" customWidth="1"/>
    <col min="155" max="155" width="10.875" bestFit="1" customWidth="1"/>
    <col min="156" max="156" width="2.875" bestFit="1" customWidth="1"/>
    <col min="157" max="161" width="11.875" bestFit="1" customWidth="1"/>
    <col min="162" max="162" width="10.875" bestFit="1" customWidth="1"/>
    <col min="163" max="168" width="11.875" bestFit="1" customWidth="1"/>
    <col min="169" max="169" width="6.875" bestFit="1" customWidth="1"/>
    <col min="170" max="170" width="10.875" bestFit="1" customWidth="1"/>
    <col min="171" max="171" width="2.875" bestFit="1" customWidth="1"/>
    <col min="172" max="172" width="11.875" bestFit="1" customWidth="1"/>
    <col min="173" max="173" width="8.875" bestFit="1" customWidth="1"/>
    <col min="174" max="174" width="5.875" bestFit="1" customWidth="1"/>
    <col min="175" max="187" width="11.875" bestFit="1" customWidth="1"/>
    <col min="188" max="188" width="5.875" bestFit="1" customWidth="1"/>
    <col min="189" max="190" width="11.875" bestFit="1" customWidth="1"/>
    <col min="191" max="191" width="10.875" bestFit="1" customWidth="1"/>
    <col min="192" max="195" width="11.875" bestFit="1" customWidth="1"/>
    <col min="196" max="196" width="2.875" bestFit="1" customWidth="1"/>
    <col min="197" max="200" width="11.875" bestFit="1" customWidth="1"/>
    <col min="201" max="201" width="4.875" bestFit="1" customWidth="1"/>
    <col min="202" max="202" width="6.875" bestFit="1" customWidth="1"/>
    <col min="203" max="203" width="11.875" bestFit="1" customWidth="1"/>
    <col min="204" max="204" width="10.875" bestFit="1" customWidth="1"/>
    <col min="205" max="237" width="11.875" bestFit="1" customWidth="1"/>
    <col min="238" max="238" width="10.875" bestFit="1" customWidth="1"/>
    <col min="239" max="247" width="11.875" bestFit="1" customWidth="1"/>
    <col min="248" max="248" width="10.875" bestFit="1" customWidth="1"/>
    <col min="249" max="254" width="11.875" bestFit="1" customWidth="1"/>
    <col min="255" max="255" width="10.875" bestFit="1" customWidth="1"/>
    <col min="256" max="260" width="11.875" bestFit="1" customWidth="1"/>
    <col min="261" max="261" width="10.875" bestFit="1" customWidth="1"/>
    <col min="262" max="265" width="11.875" bestFit="1" customWidth="1"/>
    <col min="266" max="266" width="2.875" bestFit="1" customWidth="1"/>
    <col min="267" max="276" width="11.875" bestFit="1" customWidth="1"/>
    <col min="277" max="277" width="7.875" bestFit="1" customWidth="1"/>
    <col min="278" max="285" width="11.875" bestFit="1" customWidth="1"/>
    <col min="286" max="286" width="10.875" bestFit="1" customWidth="1"/>
    <col min="287" max="288" width="11.875" bestFit="1" customWidth="1"/>
    <col min="289" max="289" width="9.875" bestFit="1" customWidth="1"/>
    <col min="290" max="290" width="6.875" bestFit="1" customWidth="1"/>
    <col min="291" max="291" width="11.875" bestFit="1" customWidth="1"/>
    <col min="292" max="292" width="10.875" bestFit="1" customWidth="1"/>
    <col min="293" max="294" width="11.875" bestFit="1" customWidth="1"/>
    <col min="295" max="295" width="10.875" bestFit="1" customWidth="1"/>
    <col min="296" max="296" width="11.875" bestFit="1" customWidth="1"/>
    <col min="297" max="297" width="10.875" bestFit="1" customWidth="1"/>
    <col min="298" max="302" width="11.875" bestFit="1" customWidth="1"/>
    <col min="303" max="303" width="5.875" bestFit="1" customWidth="1"/>
    <col min="304" max="304" width="9.875" bestFit="1" customWidth="1"/>
    <col min="305" max="314" width="11.875" bestFit="1" customWidth="1"/>
    <col min="315" max="315" width="2.875" bestFit="1" customWidth="1"/>
    <col min="316" max="316" width="11.875" bestFit="1" customWidth="1"/>
    <col min="317" max="317" width="10.875" bestFit="1" customWidth="1"/>
    <col min="318" max="319" width="11.875" bestFit="1" customWidth="1"/>
    <col min="320" max="320" width="10.875" bestFit="1" customWidth="1"/>
    <col min="321" max="324" width="11.875" bestFit="1" customWidth="1"/>
    <col min="325" max="325" width="10.875" bestFit="1" customWidth="1"/>
    <col min="326" max="334" width="11.875" bestFit="1" customWidth="1"/>
    <col min="335" max="335" width="4.875" bestFit="1" customWidth="1"/>
    <col min="336" max="336" width="11.875" bestFit="1" customWidth="1"/>
    <col min="337" max="337" width="10.875" bestFit="1" customWidth="1"/>
    <col min="338" max="349" width="11.875" bestFit="1" customWidth="1"/>
    <col min="350" max="350" width="10.875" bestFit="1" customWidth="1"/>
    <col min="351" max="362" width="11.875" bestFit="1" customWidth="1"/>
    <col min="363" max="363" width="6.875" bestFit="1" customWidth="1"/>
    <col min="364" max="364" width="10.875" bestFit="1" customWidth="1"/>
    <col min="365" max="370" width="11.875" bestFit="1" customWidth="1"/>
    <col min="371" max="372" width="10.875" bestFit="1" customWidth="1"/>
    <col min="373" max="376" width="11.875" bestFit="1" customWidth="1"/>
    <col min="377" max="377" width="10.875" bestFit="1" customWidth="1"/>
    <col min="378" max="391" width="11.875" bestFit="1" customWidth="1"/>
    <col min="392" max="392" width="5.875" bestFit="1" customWidth="1"/>
    <col min="393" max="405" width="11.875" bestFit="1" customWidth="1"/>
    <col min="406" max="406" width="10.875" bestFit="1" customWidth="1"/>
    <col min="407" max="408" width="11.875" bestFit="1" customWidth="1"/>
    <col min="409" max="409" width="10.875" bestFit="1" customWidth="1"/>
    <col min="410" max="414" width="11.875" bestFit="1" customWidth="1"/>
    <col min="415" max="415" width="4.875" bestFit="1" customWidth="1"/>
    <col min="416" max="419" width="11.875" bestFit="1" customWidth="1"/>
    <col min="420" max="420" width="5.875" bestFit="1" customWidth="1"/>
    <col min="421" max="422" width="11.875" bestFit="1" customWidth="1"/>
    <col min="423" max="423" width="4.875" bestFit="1" customWidth="1"/>
    <col min="424" max="427" width="11.875" bestFit="1" customWidth="1"/>
    <col min="428" max="428" width="4.875" bestFit="1" customWidth="1"/>
    <col min="429" max="430" width="11.875" bestFit="1" customWidth="1"/>
    <col min="431" max="431" width="9.875" bestFit="1" customWidth="1"/>
    <col min="432" max="434" width="11.875" bestFit="1" customWidth="1"/>
    <col min="435" max="435" width="6.875" bestFit="1" customWidth="1"/>
    <col min="436" max="453" width="11.875" bestFit="1" customWidth="1"/>
    <col min="454" max="454" width="9.875" bestFit="1" customWidth="1"/>
    <col min="455" max="465" width="11.875" bestFit="1" customWidth="1"/>
    <col min="466" max="466" width="10.875" bestFit="1" customWidth="1"/>
    <col min="467" max="485" width="11.875" bestFit="1" customWidth="1"/>
    <col min="486" max="486" width="10.875" bestFit="1" customWidth="1"/>
    <col min="487" max="488" width="11.875" bestFit="1" customWidth="1"/>
    <col min="489" max="489" width="7.875" bestFit="1" customWidth="1"/>
    <col min="490" max="513" width="11.875" bestFit="1" customWidth="1"/>
    <col min="514" max="514" width="6.875" bestFit="1" customWidth="1"/>
    <col min="515" max="524" width="11.875" bestFit="1" customWidth="1"/>
    <col min="525" max="525" width="4.875" bestFit="1" customWidth="1"/>
    <col min="526" max="530" width="11.875" bestFit="1" customWidth="1"/>
    <col min="531" max="531" width="10.875" bestFit="1" customWidth="1"/>
    <col min="532" max="534" width="11.875" bestFit="1" customWidth="1"/>
    <col min="535" max="535" width="10.875" bestFit="1" customWidth="1"/>
    <col min="536" max="536" width="11.875" bestFit="1" customWidth="1"/>
    <col min="537" max="537" width="10.875" bestFit="1" customWidth="1"/>
    <col min="538" max="544" width="11.875" bestFit="1" customWidth="1"/>
    <col min="545" max="545" width="4.875" bestFit="1" customWidth="1"/>
    <col min="546" max="546" width="11.875" bestFit="1" customWidth="1"/>
    <col min="547" max="547" width="10.875" bestFit="1" customWidth="1"/>
    <col min="548" max="548" width="11.875" bestFit="1" customWidth="1"/>
    <col min="549" max="549" width="5.875" bestFit="1" customWidth="1"/>
    <col min="550" max="551" width="11.875" bestFit="1" customWidth="1"/>
    <col min="552" max="552" width="5.875" bestFit="1" customWidth="1"/>
    <col min="553" max="553" width="11.875" bestFit="1" customWidth="1"/>
    <col min="554" max="554" width="6.875" bestFit="1" customWidth="1"/>
    <col min="555" max="555" width="11.875" bestFit="1" customWidth="1"/>
    <col min="556" max="556" width="2.875" bestFit="1" customWidth="1"/>
    <col min="557" max="562" width="11.875" bestFit="1" customWidth="1"/>
    <col min="563" max="563" width="2.875" bestFit="1" customWidth="1"/>
    <col min="564" max="578" width="11.875" bestFit="1" customWidth="1"/>
    <col min="579" max="579" width="10.875" bestFit="1" customWidth="1"/>
    <col min="580" max="580" width="11.875" bestFit="1" customWidth="1"/>
    <col min="581" max="581" width="10.875" bestFit="1" customWidth="1"/>
    <col min="582" max="584" width="11.875" bestFit="1" customWidth="1"/>
    <col min="585" max="585" width="9.875" bestFit="1" customWidth="1"/>
    <col min="586" max="600" width="11.875" bestFit="1" customWidth="1"/>
    <col min="601" max="601" width="6.875" bestFit="1" customWidth="1"/>
    <col min="602" max="611" width="11.875" bestFit="1" customWidth="1"/>
    <col min="612" max="612" width="8.875" bestFit="1" customWidth="1"/>
    <col min="613" max="616" width="11.875" bestFit="1" customWidth="1"/>
    <col min="617" max="617" width="4.875" bestFit="1" customWidth="1"/>
    <col min="618" max="627" width="11.875" bestFit="1" customWidth="1"/>
    <col min="628" max="628" width="5.875" bestFit="1" customWidth="1"/>
    <col min="629" max="647" width="11.875" bestFit="1" customWidth="1"/>
    <col min="648" max="648" width="10.875" bestFit="1" customWidth="1"/>
    <col min="649" max="649" width="11.875" bestFit="1" customWidth="1"/>
    <col min="650" max="650" width="5.875" bestFit="1" customWidth="1"/>
    <col min="651" max="656" width="11.875" bestFit="1" customWidth="1"/>
    <col min="657" max="657" width="10.875" bestFit="1" customWidth="1"/>
    <col min="658" max="661" width="11.875" bestFit="1" customWidth="1"/>
    <col min="662" max="662" width="10.875" bestFit="1" customWidth="1"/>
    <col min="663" max="663" width="9.875" bestFit="1" customWidth="1"/>
    <col min="664" max="664" width="10.875" bestFit="1" customWidth="1"/>
    <col min="665" max="665" width="11.875" bestFit="1" customWidth="1"/>
    <col min="666" max="666" width="10.875" bestFit="1" customWidth="1"/>
    <col min="667" max="668" width="11.875" bestFit="1" customWidth="1"/>
    <col min="669" max="669" width="10.875" bestFit="1" customWidth="1"/>
    <col min="670" max="678" width="11.875" bestFit="1" customWidth="1"/>
    <col min="679" max="679" width="9.875" bestFit="1" customWidth="1"/>
    <col min="680" max="680" width="2.875" bestFit="1" customWidth="1"/>
    <col min="681" max="685" width="11.875" bestFit="1" customWidth="1"/>
    <col min="686" max="686" width="6.875" bestFit="1" customWidth="1"/>
    <col min="687" max="689" width="11.875" bestFit="1" customWidth="1"/>
    <col min="690" max="690" width="10.875" bestFit="1" customWidth="1"/>
    <col min="691" max="691" width="2.875" bestFit="1" customWidth="1"/>
    <col min="692" max="695" width="11.875" bestFit="1" customWidth="1"/>
    <col min="696" max="696" width="10.875" bestFit="1" customWidth="1"/>
    <col min="697" max="706" width="11.875" bestFit="1" customWidth="1"/>
    <col min="707" max="707" width="8.875" bestFit="1" customWidth="1"/>
    <col min="708" max="713" width="11.875" bestFit="1" customWidth="1"/>
    <col min="714" max="714" width="10.875" bestFit="1" customWidth="1"/>
    <col min="715" max="718" width="11.875" bestFit="1" customWidth="1"/>
    <col min="719" max="719" width="10.875" bestFit="1" customWidth="1"/>
    <col min="720" max="725" width="11.875" bestFit="1" customWidth="1"/>
    <col min="726" max="726" width="5.875" bestFit="1" customWidth="1"/>
    <col min="727" max="730" width="11.875" bestFit="1" customWidth="1"/>
    <col min="731" max="731" width="10.875" bestFit="1" customWidth="1"/>
    <col min="732" max="733" width="11.875" bestFit="1" customWidth="1"/>
    <col min="734" max="734" width="2.875" bestFit="1" customWidth="1"/>
    <col min="735" max="735" width="10.875" bestFit="1" customWidth="1"/>
    <col min="736" max="736" width="11.875" bestFit="1" customWidth="1"/>
    <col min="737" max="737" width="4.875" bestFit="1" customWidth="1"/>
    <col min="738" max="738" width="7.875" bestFit="1" customWidth="1"/>
    <col min="739" max="749" width="11.875" bestFit="1" customWidth="1"/>
    <col min="750" max="750" width="10.875" bestFit="1" customWidth="1"/>
    <col min="751" max="753" width="11.875" bestFit="1" customWidth="1"/>
    <col min="754" max="754" width="7.875" bestFit="1" customWidth="1"/>
    <col min="755" max="755" width="11.875" bestFit="1" customWidth="1"/>
    <col min="756" max="756" width="10.875" bestFit="1" customWidth="1"/>
    <col min="757" max="758" width="11.875" bestFit="1" customWidth="1"/>
    <col min="759" max="759" width="10.875" bestFit="1" customWidth="1"/>
    <col min="760" max="762" width="11.875" bestFit="1" customWidth="1"/>
    <col min="763" max="763" width="8.875" bestFit="1" customWidth="1"/>
    <col min="764" max="770" width="11.875" bestFit="1" customWidth="1"/>
    <col min="771" max="771" width="6.875" bestFit="1" customWidth="1"/>
    <col min="772" max="772" width="5.875" bestFit="1" customWidth="1"/>
    <col min="773" max="774" width="11.875" bestFit="1" customWidth="1"/>
    <col min="775" max="775" width="5.875" bestFit="1" customWidth="1"/>
    <col min="776" max="776" width="11.875" bestFit="1" customWidth="1"/>
    <col min="777" max="777" width="6.875" bestFit="1" customWidth="1"/>
    <col min="778" max="780" width="11.875" bestFit="1" customWidth="1"/>
    <col min="781" max="781" width="10.875" bestFit="1" customWidth="1"/>
    <col min="782" max="783" width="11.875" bestFit="1" customWidth="1"/>
    <col min="784" max="784" width="2.875" bestFit="1" customWidth="1"/>
    <col min="785" max="788" width="11.875" bestFit="1" customWidth="1"/>
    <col min="789" max="789" width="10.875" bestFit="1" customWidth="1"/>
    <col min="790" max="794" width="11.875" bestFit="1" customWidth="1"/>
    <col min="795" max="795" width="10.875" bestFit="1" customWidth="1"/>
    <col min="796" max="798" width="11.875" bestFit="1" customWidth="1"/>
    <col min="799" max="799" width="4.875" bestFit="1" customWidth="1"/>
    <col min="800" max="803" width="11.875" bestFit="1" customWidth="1"/>
    <col min="804" max="804" width="7.875" bestFit="1" customWidth="1"/>
    <col min="805" max="808" width="11.875" bestFit="1" customWidth="1"/>
    <col min="809" max="809" width="5.875" bestFit="1" customWidth="1"/>
    <col min="810" max="815" width="11.875" bestFit="1" customWidth="1"/>
    <col min="816" max="816" width="8.875" bestFit="1" customWidth="1"/>
    <col min="817" max="819" width="11.875" bestFit="1" customWidth="1"/>
    <col min="820" max="820" width="2.875" bestFit="1" customWidth="1"/>
    <col min="821" max="821" width="11.875" bestFit="1" customWidth="1"/>
    <col min="822" max="822" width="6.875" bestFit="1" customWidth="1"/>
    <col min="823" max="826" width="11.875" bestFit="1" customWidth="1"/>
    <col min="827" max="827" width="4.875" bestFit="1" customWidth="1"/>
    <col min="828" max="834" width="11.875" bestFit="1" customWidth="1"/>
    <col min="835" max="835" width="10.875" bestFit="1" customWidth="1"/>
    <col min="836" max="838" width="11.875" bestFit="1" customWidth="1"/>
    <col min="839" max="839" width="5.875" bestFit="1" customWidth="1"/>
    <col min="840" max="840" width="10.875" bestFit="1" customWidth="1"/>
    <col min="841" max="841" width="6.875" bestFit="1" customWidth="1"/>
    <col min="842" max="842" width="11.875" bestFit="1" customWidth="1"/>
    <col min="843" max="843" width="6.875" bestFit="1" customWidth="1"/>
    <col min="844" max="844" width="11.875" bestFit="1" customWidth="1"/>
    <col min="845" max="845" width="6.875" bestFit="1" customWidth="1"/>
    <col min="846" max="849" width="11.875" bestFit="1" customWidth="1"/>
    <col min="850" max="850" width="9.875" bestFit="1" customWidth="1"/>
    <col min="851" max="863" width="11.875" bestFit="1" customWidth="1"/>
    <col min="864" max="864" width="10.875" bestFit="1" customWidth="1"/>
    <col min="865" max="873" width="11.875" bestFit="1" customWidth="1"/>
    <col min="874" max="874" width="5.875" bestFit="1" customWidth="1"/>
    <col min="875" max="876" width="11.875" bestFit="1" customWidth="1"/>
    <col min="877" max="877" width="5.875" bestFit="1" customWidth="1"/>
    <col min="878" max="887" width="11.875" bestFit="1" customWidth="1"/>
    <col min="888" max="888" width="5.875" bestFit="1" customWidth="1"/>
    <col min="889" max="889" width="10.875" bestFit="1" customWidth="1"/>
    <col min="890" max="891" width="11.875" bestFit="1" customWidth="1"/>
    <col min="892" max="892" width="5.875" bestFit="1" customWidth="1"/>
    <col min="893" max="902" width="11.875" bestFit="1" customWidth="1"/>
    <col min="903" max="903" width="10.875" bestFit="1" customWidth="1"/>
    <col min="904" max="910" width="11.875" bestFit="1" customWidth="1"/>
    <col min="911" max="911" width="6.875" bestFit="1" customWidth="1"/>
    <col min="912" max="912" width="11.875" bestFit="1" customWidth="1"/>
    <col min="913" max="913" width="8.875" bestFit="1" customWidth="1"/>
    <col min="914" max="921" width="11.875" bestFit="1" customWidth="1"/>
    <col min="922" max="922" width="8.875" bestFit="1" customWidth="1"/>
    <col min="923" max="923" width="11.875" bestFit="1" customWidth="1"/>
    <col min="924" max="925" width="5.875" bestFit="1" customWidth="1"/>
    <col min="926" max="926" width="11.875" bestFit="1" customWidth="1"/>
    <col min="927" max="927" width="10.875" bestFit="1" customWidth="1"/>
    <col min="928" max="933" width="11.875" bestFit="1" customWidth="1"/>
    <col min="934" max="934" width="8.875" bestFit="1" customWidth="1"/>
    <col min="935" max="940" width="11.875" bestFit="1" customWidth="1"/>
    <col min="941" max="941" width="10.875" bestFit="1" customWidth="1"/>
    <col min="942" max="947" width="11.875" bestFit="1" customWidth="1"/>
    <col min="948" max="949" width="10.875" bestFit="1" customWidth="1"/>
    <col min="950" max="952" width="11.875" bestFit="1" customWidth="1"/>
    <col min="953" max="953" width="10.875" bestFit="1" customWidth="1"/>
    <col min="954" max="956" width="11.875" bestFit="1" customWidth="1"/>
    <col min="957" max="957" width="10.875" bestFit="1" customWidth="1"/>
    <col min="958" max="958" width="11.875" bestFit="1" customWidth="1"/>
    <col min="959" max="959" width="9.875" bestFit="1" customWidth="1"/>
    <col min="960" max="960" width="11.875" bestFit="1" customWidth="1"/>
    <col min="961" max="961" width="6.875" bestFit="1" customWidth="1"/>
    <col min="962" max="962" width="8.875" bestFit="1" customWidth="1"/>
    <col min="963" max="963" width="6.875" bestFit="1" customWidth="1"/>
    <col min="964" max="966" width="11.875" bestFit="1" customWidth="1"/>
    <col min="967" max="967" width="10.875" bestFit="1" customWidth="1"/>
    <col min="968" max="975" width="11.875" bestFit="1" customWidth="1"/>
    <col min="976" max="976" width="5.875" bestFit="1" customWidth="1"/>
    <col min="977" max="985" width="11.875" bestFit="1" customWidth="1"/>
    <col min="986" max="986" width="7.25" bestFit="1" customWidth="1"/>
    <col min="987" max="987" width="6.875" bestFit="1" customWidth="1"/>
    <col min="988" max="989" width="11" bestFit="1" customWidth="1"/>
    <col min="990" max="990" width="3.875" bestFit="1" customWidth="1"/>
    <col min="991" max="992" width="11.875" bestFit="1" customWidth="1"/>
    <col min="993" max="993" width="8.875" bestFit="1" customWidth="1"/>
    <col min="994" max="996" width="11.875" bestFit="1" customWidth="1"/>
    <col min="997" max="997" width="3.875" bestFit="1" customWidth="1"/>
    <col min="998" max="999" width="11.875" bestFit="1" customWidth="1"/>
    <col min="1000" max="1000" width="4.875" bestFit="1" customWidth="1"/>
    <col min="1001" max="1003" width="11.875" bestFit="1" customWidth="1"/>
    <col min="1004" max="1004" width="7.875" bestFit="1" customWidth="1"/>
    <col min="1005" max="1005" width="8.875" bestFit="1" customWidth="1"/>
    <col min="1006" max="1006" width="12.125" bestFit="1" customWidth="1"/>
    <col min="1007" max="1007" width="8.625" bestFit="1" customWidth="1"/>
    <col min="1008" max="1008" width="11.75" bestFit="1" customWidth="1"/>
    <col min="1009" max="1009" width="11" bestFit="1" customWidth="1"/>
    <col min="1010" max="1010" width="13.625" bestFit="1" customWidth="1"/>
    <col min="1011" max="1011" width="17.5" bestFit="1" customWidth="1"/>
    <col min="1012" max="1012" width="13.625" bestFit="1" customWidth="1"/>
    <col min="1013" max="1013" width="21.625" bestFit="1" customWidth="1"/>
    <col min="1014" max="1014" width="13.625" bestFit="1" customWidth="1"/>
    <col min="1015" max="1015" width="21.625" bestFit="1" customWidth="1"/>
    <col min="1016" max="1016" width="13.625" bestFit="1" customWidth="1"/>
    <col min="1017" max="1017" width="21.625" bestFit="1" customWidth="1"/>
    <col min="1018" max="1018" width="10.5" bestFit="1" customWidth="1"/>
    <col min="1019" max="1019" width="11.25" bestFit="1" customWidth="1"/>
    <col min="1020" max="1020" width="12.625" bestFit="1" customWidth="1"/>
    <col min="1021" max="1021" width="21.625" bestFit="1" customWidth="1"/>
    <col min="1022" max="1022" width="13.625" bestFit="1" customWidth="1"/>
    <col min="1023" max="1023" width="21.625" bestFit="1" customWidth="1"/>
    <col min="1024" max="1024" width="13.625" bestFit="1" customWidth="1"/>
    <col min="1025" max="1025" width="21.625" bestFit="1" customWidth="1"/>
    <col min="1026" max="1026" width="13.625" bestFit="1" customWidth="1"/>
    <col min="1027" max="1027" width="20.5" bestFit="1" customWidth="1"/>
    <col min="1028" max="1028" width="13.625" bestFit="1" customWidth="1"/>
    <col min="1029" max="1029" width="21.625" bestFit="1" customWidth="1"/>
    <col min="1030" max="1030" width="12.625" bestFit="1" customWidth="1"/>
    <col min="1031" max="1031" width="21.625" bestFit="1" customWidth="1"/>
    <col min="1032" max="1032" width="13.625" bestFit="1" customWidth="1"/>
    <col min="1033" max="1033" width="21.625" bestFit="1" customWidth="1"/>
    <col min="1034" max="1034" width="13.625" bestFit="1" customWidth="1"/>
    <col min="1035" max="1035" width="21.625" bestFit="1" customWidth="1"/>
    <col min="1036" max="1036" width="8.625" bestFit="1" customWidth="1"/>
    <col min="1037" max="1037" width="11.25" bestFit="1" customWidth="1"/>
    <col min="1038" max="1038" width="7.625" bestFit="1" customWidth="1"/>
    <col min="1039" max="1039" width="10.25" bestFit="1" customWidth="1"/>
    <col min="1040" max="1040" width="13.625" bestFit="1" customWidth="1"/>
    <col min="1041" max="1041" width="21.625" bestFit="1" customWidth="1"/>
    <col min="1042" max="1042" width="13.625" bestFit="1" customWidth="1"/>
    <col min="1043" max="1043" width="21.625" bestFit="1" customWidth="1"/>
    <col min="1044" max="1044" width="13.625" bestFit="1" customWidth="1"/>
    <col min="1045" max="1045" width="21.625" bestFit="1" customWidth="1"/>
    <col min="1046" max="1046" width="13.625" bestFit="1" customWidth="1"/>
    <col min="1047" max="1047" width="21.625" bestFit="1" customWidth="1"/>
    <col min="1048" max="1048" width="13.625" bestFit="1" customWidth="1"/>
    <col min="1049" max="1049" width="21.625" bestFit="1" customWidth="1"/>
    <col min="1050" max="1050" width="13.625" bestFit="1" customWidth="1"/>
    <col min="1051" max="1051" width="21.625" bestFit="1" customWidth="1"/>
    <col min="1052" max="1052" width="13.625" bestFit="1" customWidth="1"/>
    <col min="1053" max="1053" width="21.625" bestFit="1" customWidth="1"/>
    <col min="1054" max="1054" width="13.625" bestFit="1" customWidth="1"/>
    <col min="1055" max="1055" width="21.625" bestFit="1" customWidth="1"/>
    <col min="1056" max="1056" width="13.625" bestFit="1" customWidth="1"/>
    <col min="1057" max="1057" width="21.625" bestFit="1" customWidth="1"/>
    <col min="1058" max="1058" width="13.625" bestFit="1" customWidth="1"/>
    <col min="1059" max="1059" width="21.625" bestFit="1" customWidth="1"/>
    <col min="1060" max="1060" width="11.625" bestFit="1" customWidth="1"/>
    <col min="1061" max="1061" width="21.625" bestFit="1" customWidth="1"/>
    <col min="1062" max="1062" width="13.625" bestFit="1" customWidth="1"/>
    <col min="1063" max="1063" width="21.625" bestFit="1" customWidth="1"/>
    <col min="1064" max="1064" width="13.625" bestFit="1" customWidth="1"/>
    <col min="1065" max="1065" width="21.625" bestFit="1" customWidth="1"/>
    <col min="1066" max="1066" width="13.625" bestFit="1" customWidth="1"/>
    <col min="1067" max="1067" width="21.625" bestFit="1" customWidth="1"/>
    <col min="1068" max="1068" width="10.5" bestFit="1" customWidth="1"/>
    <col min="1069" max="1069" width="10.25" bestFit="1" customWidth="1"/>
    <col min="1070" max="1070" width="13.625" bestFit="1" customWidth="1"/>
    <col min="1071" max="1071" width="21.625" bestFit="1" customWidth="1"/>
    <col min="1072" max="1072" width="13.625" bestFit="1" customWidth="1"/>
    <col min="1073" max="1073" width="21.625" bestFit="1" customWidth="1"/>
    <col min="1074" max="1074" width="13.625" bestFit="1" customWidth="1"/>
    <col min="1075" max="1075" width="21.625" bestFit="1" customWidth="1"/>
    <col min="1076" max="1076" width="13.625" bestFit="1" customWidth="1"/>
    <col min="1077" max="1077" width="21.625" bestFit="1" customWidth="1"/>
    <col min="1078" max="1078" width="13.625" bestFit="1" customWidth="1"/>
    <col min="1079" max="1079" width="21.625" bestFit="1" customWidth="1"/>
    <col min="1080" max="1080" width="13.625" bestFit="1" customWidth="1"/>
    <col min="1081" max="1081" width="21.625" bestFit="1" customWidth="1"/>
    <col min="1082" max="1082" width="13.625" bestFit="1" customWidth="1"/>
    <col min="1083" max="1083" width="21.625" bestFit="1" customWidth="1"/>
    <col min="1084" max="1084" width="12.625" bestFit="1" customWidth="1"/>
    <col min="1085" max="1085" width="21.625" bestFit="1" customWidth="1"/>
    <col min="1086" max="1086" width="11.625" bestFit="1" customWidth="1"/>
    <col min="1087" max="1087" width="14.375" bestFit="1" customWidth="1"/>
    <col min="1088" max="1088" width="13.625" bestFit="1" customWidth="1"/>
    <col min="1089" max="1089" width="21.625" bestFit="1" customWidth="1"/>
    <col min="1090" max="1090" width="13.625" bestFit="1" customWidth="1"/>
    <col min="1091" max="1091" width="21.625" bestFit="1" customWidth="1"/>
    <col min="1092" max="1092" width="13.625" bestFit="1" customWidth="1"/>
    <col min="1093" max="1093" width="21.625" bestFit="1" customWidth="1"/>
    <col min="1094" max="1094" width="13.625" bestFit="1" customWidth="1"/>
    <col min="1095" max="1095" width="21.625" bestFit="1" customWidth="1"/>
    <col min="1096" max="1096" width="13.625" bestFit="1" customWidth="1"/>
    <col min="1097" max="1097" width="21.625" bestFit="1" customWidth="1"/>
    <col min="1098" max="1098" width="13.625" bestFit="1" customWidth="1"/>
    <col min="1099" max="1099" width="21.625" bestFit="1" customWidth="1"/>
    <col min="1100" max="1100" width="13.625" bestFit="1" customWidth="1"/>
    <col min="1101" max="1101" width="20.5" bestFit="1" customWidth="1"/>
    <col min="1102" max="1103" width="11.25" bestFit="1" customWidth="1"/>
    <col min="1104" max="1104" width="13.625" bestFit="1" customWidth="1"/>
    <col min="1105" max="1105" width="21.625" bestFit="1" customWidth="1"/>
    <col min="1106" max="1106" width="13.625" bestFit="1" customWidth="1"/>
    <col min="1107" max="1107" width="21.625" bestFit="1" customWidth="1"/>
    <col min="1108" max="1108" width="13.625" bestFit="1" customWidth="1"/>
    <col min="1109" max="1109" width="21.625" bestFit="1" customWidth="1"/>
    <col min="1110" max="1110" width="13.625" bestFit="1" customWidth="1"/>
    <col min="1111" max="1111" width="21.625" bestFit="1" customWidth="1"/>
    <col min="1112" max="1112" width="10.625" bestFit="1" customWidth="1"/>
    <col min="1113" max="1113" width="13.375" bestFit="1" customWidth="1"/>
    <col min="1114" max="1114" width="13.625" bestFit="1" customWidth="1"/>
    <col min="1115" max="1115" width="21.625" bestFit="1" customWidth="1"/>
    <col min="1116" max="1116" width="13.625" bestFit="1" customWidth="1"/>
    <col min="1117" max="1117" width="21.625" bestFit="1" customWidth="1"/>
    <col min="1118" max="1118" width="13.625" bestFit="1" customWidth="1"/>
    <col min="1119" max="1119" width="21.625" bestFit="1" customWidth="1"/>
    <col min="1120" max="1120" width="13.625" bestFit="1" customWidth="1"/>
    <col min="1121" max="1121" width="20.5" bestFit="1" customWidth="1"/>
    <col min="1122" max="1122" width="13.625" bestFit="1" customWidth="1"/>
    <col min="1123" max="1123" width="21.625" bestFit="1" customWidth="1"/>
    <col min="1124" max="1124" width="13.625" bestFit="1" customWidth="1"/>
    <col min="1125" max="1125" width="21.625" bestFit="1" customWidth="1"/>
    <col min="1126" max="1126" width="7.25" bestFit="1" customWidth="1"/>
    <col min="1127" max="1127" width="8.75" bestFit="1" customWidth="1"/>
    <col min="1128" max="1128" width="13.625" bestFit="1" customWidth="1"/>
    <col min="1129" max="1129" width="21.625" bestFit="1" customWidth="1"/>
    <col min="1130" max="1130" width="13.625" bestFit="1" customWidth="1"/>
    <col min="1131" max="1131" width="21.625" bestFit="1" customWidth="1"/>
    <col min="1132" max="1132" width="13.625" bestFit="1" customWidth="1"/>
    <col min="1133" max="1133" width="21.625" bestFit="1" customWidth="1"/>
    <col min="1134" max="1134" width="13.625" bestFit="1" customWidth="1"/>
    <col min="1135" max="1135" width="21.625" bestFit="1" customWidth="1"/>
    <col min="1136" max="1136" width="13.625" bestFit="1" customWidth="1"/>
    <col min="1137" max="1137" width="21.625" bestFit="1" customWidth="1"/>
    <col min="1138" max="1138" width="13.625" bestFit="1" customWidth="1"/>
    <col min="1139" max="1139" width="21.625" bestFit="1" customWidth="1"/>
    <col min="1140" max="1140" width="13.625" bestFit="1" customWidth="1"/>
    <col min="1141" max="1141" width="21.625" bestFit="1" customWidth="1"/>
    <col min="1142" max="1142" width="13.625" bestFit="1" customWidth="1"/>
    <col min="1143" max="1143" width="21.625" bestFit="1" customWidth="1"/>
    <col min="1144" max="1144" width="13.625" bestFit="1" customWidth="1"/>
    <col min="1145" max="1145" width="21.625" bestFit="1" customWidth="1"/>
    <col min="1146" max="1146" width="13.625" bestFit="1" customWidth="1"/>
    <col min="1147" max="1147" width="21.625" bestFit="1" customWidth="1"/>
    <col min="1148" max="1148" width="13.625" bestFit="1" customWidth="1"/>
    <col min="1149" max="1149" width="21.625" bestFit="1" customWidth="1"/>
    <col min="1150" max="1150" width="13.625" bestFit="1" customWidth="1"/>
    <col min="1151" max="1151" width="21.625" bestFit="1" customWidth="1"/>
    <col min="1152" max="1152" width="13.625" bestFit="1" customWidth="1"/>
    <col min="1153" max="1153" width="21.625" bestFit="1" customWidth="1"/>
    <col min="1154" max="1154" width="13.625" bestFit="1" customWidth="1"/>
    <col min="1155" max="1155" width="21.625" bestFit="1" customWidth="1"/>
    <col min="1156" max="1156" width="13.625" bestFit="1" customWidth="1"/>
    <col min="1157" max="1157" width="21.625" bestFit="1" customWidth="1"/>
    <col min="1158" max="1158" width="9.75" bestFit="1" customWidth="1"/>
    <col min="1159" max="1159" width="8.75" bestFit="1" customWidth="1"/>
    <col min="1160" max="1160" width="13.625" bestFit="1" customWidth="1"/>
    <col min="1161" max="1161" width="21.625" bestFit="1" customWidth="1"/>
    <col min="1162" max="1162" width="13.625" bestFit="1" customWidth="1"/>
    <col min="1163" max="1163" width="21.625" bestFit="1" customWidth="1"/>
    <col min="1164" max="1164" width="13.625" bestFit="1" customWidth="1"/>
    <col min="1165" max="1165" width="21.625" bestFit="1" customWidth="1"/>
    <col min="1166" max="1166" width="13.625" bestFit="1" customWidth="1"/>
    <col min="1167" max="1167" width="21.625" bestFit="1" customWidth="1"/>
    <col min="1168" max="1168" width="11.625" bestFit="1" customWidth="1"/>
    <col min="1169" max="1169" width="14.375" bestFit="1" customWidth="1"/>
    <col min="1170" max="1170" width="12.625" bestFit="1" customWidth="1"/>
    <col min="1171" max="1171" width="21.625" bestFit="1" customWidth="1"/>
    <col min="1172" max="1172" width="13.625" bestFit="1" customWidth="1"/>
    <col min="1173" max="1173" width="21.625" bestFit="1" customWidth="1"/>
    <col min="1174" max="1174" width="13.625" bestFit="1" customWidth="1"/>
    <col min="1175" max="1175" width="21.625" bestFit="1" customWidth="1"/>
    <col min="1176" max="1176" width="13.625" bestFit="1" customWidth="1"/>
    <col min="1177" max="1177" width="21.625" bestFit="1" customWidth="1"/>
    <col min="1178" max="1178" width="13.625" bestFit="1" customWidth="1"/>
    <col min="1179" max="1179" width="21.625" bestFit="1" customWidth="1"/>
    <col min="1180" max="1180" width="13.625" bestFit="1" customWidth="1"/>
    <col min="1181" max="1181" width="21.625" bestFit="1" customWidth="1"/>
    <col min="1182" max="1182" width="13.625" bestFit="1" customWidth="1"/>
    <col min="1183" max="1183" width="21.625" bestFit="1" customWidth="1"/>
    <col min="1184" max="1184" width="13.625" bestFit="1" customWidth="1"/>
    <col min="1185" max="1185" width="21.625" bestFit="1" customWidth="1"/>
    <col min="1186" max="1186" width="13.625" bestFit="1" customWidth="1"/>
    <col min="1187" max="1187" width="21.625" bestFit="1" customWidth="1"/>
    <col min="1188" max="1188" width="13.625" bestFit="1" customWidth="1"/>
    <col min="1189" max="1189" width="21.625" bestFit="1" customWidth="1"/>
    <col min="1190" max="1190" width="13.625" bestFit="1" customWidth="1"/>
    <col min="1191" max="1191" width="21.625" bestFit="1" customWidth="1"/>
    <col min="1192" max="1192" width="13.625" bestFit="1" customWidth="1"/>
    <col min="1193" max="1193" width="21.625" bestFit="1" customWidth="1"/>
    <col min="1194" max="1194" width="13.625" bestFit="1" customWidth="1"/>
    <col min="1195" max="1195" width="21.625" bestFit="1" customWidth="1"/>
    <col min="1196" max="1196" width="13.625" bestFit="1" customWidth="1"/>
    <col min="1197" max="1197" width="21.625" bestFit="1" customWidth="1"/>
    <col min="1198" max="1198" width="13.625" bestFit="1" customWidth="1"/>
    <col min="1199" max="1199" width="21.625" bestFit="1" customWidth="1"/>
    <col min="1200" max="1200" width="12.625" bestFit="1" customWidth="1"/>
    <col min="1201" max="1201" width="21.625" bestFit="1" customWidth="1"/>
    <col min="1202" max="1202" width="13.625" bestFit="1" customWidth="1"/>
    <col min="1203" max="1203" width="21.625" bestFit="1" customWidth="1"/>
    <col min="1204" max="1204" width="13.625" bestFit="1" customWidth="1"/>
    <col min="1205" max="1205" width="21.625" bestFit="1" customWidth="1"/>
    <col min="1206" max="1206" width="12.625" bestFit="1" customWidth="1"/>
    <col min="1207" max="1207" width="21.625" bestFit="1" customWidth="1"/>
    <col min="1208" max="1208" width="13.625" bestFit="1" customWidth="1"/>
    <col min="1209" max="1209" width="21.625" bestFit="1" customWidth="1"/>
    <col min="1210" max="1210" width="8.625" bestFit="1" customWidth="1"/>
    <col min="1211" max="1211" width="11.25" bestFit="1" customWidth="1"/>
    <col min="1212" max="1212" width="13.625" bestFit="1" customWidth="1"/>
    <col min="1213" max="1213" width="21.625" bestFit="1" customWidth="1"/>
    <col min="1214" max="1214" width="13.625" bestFit="1" customWidth="1"/>
    <col min="1215" max="1215" width="20.5" bestFit="1" customWidth="1"/>
    <col min="1216" max="1216" width="13.625" bestFit="1" customWidth="1"/>
    <col min="1217" max="1217" width="21.625" bestFit="1" customWidth="1"/>
    <col min="1218" max="1218" width="12.625" bestFit="1" customWidth="1"/>
    <col min="1219" max="1219" width="21.625" bestFit="1" customWidth="1"/>
    <col min="1220" max="1220" width="13.625" bestFit="1" customWidth="1"/>
    <col min="1221" max="1221" width="21.625" bestFit="1" customWidth="1"/>
    <col min="1222" max="1222" width="10.625" bestFit="1" customWidth="1"/>
    <col min="1223" max="1223" width="13.375" bestFit="1" customWidth="1"/>
    <col min="1224" max="1224" width="13.625" bestFit="1" customWidth="1"/>
    <col min="1225" max="1225" width="21.625" bestFit="1" customWidth="1"/>
    <col min="1226" max="1226" width="10.625" bestFit="1" customWidth="1"/>
    <col min="1227" max="1227" width="13.375" bestFit="1" customWidth="1"/>
    <col min="1228" max="1228" width="13.625" bestFit="1" customWidth="1"/>
    <col min="1229" max="1229" width="21.625" bestFit="1" customWidth="1"/>
    <col min="1230" max="1230" width="13.625" bestFit="1" customWidth="1"/>
    <col min="1231" max="1231" width="21.625" bestFit="1" customWidth="1"/>
    <col min="1232" max="1232" width="13.625" bestFit="1" customWidth="1"/>
    <col min="1233" max="1233" width="21.625" bestFit="1" customWidth="1"/>
    <col min="1234" max="1234" width="13.625" bestFit="1" customWidth="1"/>
    <col min="1235" max="1235" width="21.625" bestFit="1" customWidth="1"/>
    <col min="1236" max="1236" width="12.625" bestFit="1" customWidth="1"/>
    <col min="1237" max="1237" width="21.625" bestFit="1" customWidth="1"/>
    <col min="1238" max="1238" width="13.625" bestFit="1" customWidth="1"/>
    <col min="1239" max="1239" width="21.625" bestFit="1" customWidth="1"/>
    <col min="1240" max="1240" width="10.5" bestFit="1" customWidth="1"/>
    <col min="1241" max="1241" width="8.75" bestFit="1" customWidth="1"/>
    <col min="1242" max="1242" width="12.625" bestFit="1" customWidth="1"/>
    <col min="1243" max="1243" width="21.625" bestFit="1" customWidth="1"/>
    <col min="1244" max="1244" width="13.625" bestFit="1" customWidth="1"/>
    <col min="1245" max="1245" width="21.625" bestFit="1" customWidth="1"/>
    <col min="1246" max="1246" width="13.625" bestFit="1" customWidth="1"/>
    <col min="1247" max="1247" width="21.625" bestFit="1" customWidth="1"/>
    <col min="1248" max="1248" width="13.625" bestFit="1" customWidth="1"/>
    <col min="1249" max="1249" width="21.625" bestFit="1" customWidth="1"/>
    <col min="1250" max="1250" width="13.625" bestFit="1" customWidth="1"/>
    <col min="1251" max="1251" width="21.625" bestFit="1" customWidth="1"/>
    <col min="1252" max="1252" width="13.625" bestFit="1" customWidth="1"/>
    <col min="1253" max="1253" width="21.625" bestFit="1" customWidth="1"/>
    <col min="1254" max="1254" width="13.625" bestFit="1" customWidth="1"/>
    <col min="1255" max="1255" width="21.625" bestFit="1" customWidth="1"/>
    <col min="1256" max="1256" width="13.625" bestFit="1" customWidth="1"/>
    <col min="1257" max="1257" width="21.625" bestFit="1" customWidth="1"/>
    <col min="1258" max="1258" width="13.625" bestFit="1" customWidth="1"/>
    <col min="1259" max="1259" width="21.625" bestFit="1" customWidth="1"/>
    <col min="1260" max="1260" width="13.625" bestFit="1" customWidth="1"/>
    <col min="1261" max="1261" width="21.625" bestFit="1" customWidth="1"/>
    <col min="1262" max="1262" width="7.625" bestFit="1" customWidth="1"/>
    <col min="1263" max="1263" width="10.25" bestFit="1" customWidth="1"/>
    <col min="1264" max="1264" width="13.625" bestFit="1" customWidth="1"/>
    <col min="1265" max="1265" width="21.625" bestFit="1" customWidth="1"/>
    <col min="1266" max="1266" width="13.625" bestFit="1" customWidth="1"/>
    <col min="1267" max="1267" width="21.625" bestFit="1" customWidth="1"/>
    <col min="1268" max="1268" width="9.625" bestFit="1" customWidth="1"/>
    <col min="1269" max="1269" width="12.25" bestFit="1" customWidth="1"/>
    <col min="1270" max="1270" width="13.625" bestFit="1" customWidth="1"/>
    <col min="1271" max="1271" width="21.625" bestFit="1" customWidth="1"/>
    <col min="1272" max="1272" width="13.625" bestFit="1" customWidth="1"/>
    <col min="1273" max="1273" width="21.625" bestFit="1" customWidth="1"/>
    <col min="1274" max="1274" width="13.625" bestFit="1" customWidth="1"/>
    <col min="1275" max="1275" width="21.625" bestFit="1" customWidth="1"/>
    <col min="1276" max="1276" width="13.625" bestFit="1" customWidth="1"/>
    <col min="1277" max="1277" width="21.625" bestFit="1" customWidth="1"/>
    <col min="1278" max="1278" width="13.625" bestFit="1" customWidth="1"/>
    <col min="1279" max="1279" width="21.625" bestFit="1" customWidth="1"/>
    <col min="1280" max="1280" width="7.25" bestFit="1" customWidth="1"/>
    <col min="1281" max="1281" width="8.75" bestFit="1" customWidth="1"/>
    <col min="1282" max="1282" width="13.625" bestFit="1" customWidth="1"/>
    <col min="1283" max="1283" width="21.625" bestFit="1" customWidth="1"/>
    <col min="1284" max="1284" width="13.625" bestFit="1" customWidth="1"/>
    <col min="1285" max="1285" width="21.625" bestFit="1" customWidth="1"/>
    <col min="1286" max="1286" width="13.625" bestFit="1" customWidth="1"/>
    <col min="1287" max="1287" width="21.625" bestFit="1" customWidth="1"/>
    <col min="1288" max="1288" width="13.625" bestFit="1" customWidth="1"/>
    <col min="1289" max="1289" width="20.5" bestFit="1" customWidth="1"/>
    <col min="1290" max="1290" width="13.625" bestFit="1" customWidth="1"/>
    <col min="1291" max="1291" width="21.625" bestFit="1" customWidth="1"/>
    <col min="1292" max="1292" width="12.625" bestFit="1" customWidth="1"/>
    <col min="1293" max="1293" width="21.625" bestFit="1" customWidth="1"/>
    <col min="1294" max="1294" width="8.625" bestFit="1" customWidth="1"/>
    <col min="1295" max="1295" width="11.25" bestFit="1" customWidth="1"/>
    <col min="1296" max="1296" width="13.625" bestFit="1" customWidth="1"/>
    <col min="1297" max="1297" width="21.625" bestFit="1" customWidth="1"/>
    <col min="1298" max="1298" width="13.625" bestFit="1" customWidth="1"/>
    <col min="1299" max="1299" width="21.625" bestFit="1" customWidth="1"/>
    <col min="1300" max="1300" width="13.625" bestFit="1" customWidth="1"/>
    <col min="1301" max="1301" width="21.625" bestFit="1" customWidth="1"/>
    <col min="1302" max="1302" width="13.625" bestFit="1" customWidth="1"/>
    <col min="1303" max="1303" width="21.625" bestFit="1" customWidth="1"/>
    <col min="1304" max="1304" width="13.625" bestFit="1" customWidth="1"/>
    <col min="1305" max="1305" width="21.625" bestFit="1" customWidth="1"/>
    <col min="1306" max="1306" width="13.625" bestFit="1" customWidth="1"/>
    <col min="1307" max="1307" width="21.625" bestFit="1" customWidth="1"/>
    <col min="1308" max="1308" width="13.625" bestFit="1" customWidth="1"/>
    <col min="1309" max="1309" width="21.625" bestFit="1" customWidth="1"/>
    <col min="1310" max="1310" width="13.625" bestFit="1" customWidth="1"/>
    <col min="1311" max="1311" width="21.625" bestFit="1" customWidth="1"/>
    <col min="1312" max="1312" width="13.625" bestFit="1" customWidth="1"/>
    <col min="1313" max="1313" width="21.625" bestFit="1" customWidth="1"/>
    <col min="1314" max="1314" width="13.625" bestFit="1" customWidth="1"/>
    <col min="1315" max="1315" width="21.625" bestFit="1" customWidth="1"/>
    <col min="1316" max="1316" width="13.625" bestFit="1" customWidth="1"/>
    <col min="1317" max="1317" width="21.625" bestFit="1" customWidth="1"/>
    <col min="1318" max="1318" width="13.625" bestFit="1" customWidth="1"/>
    <col min="1319" max="1319" width="21.625" bestFit="1" customWidth="1"/>
    <col min="1320" max="1320" width="13.625" bestFit="1" customWidth="1"/>
    <col min="1321" max="1321" width="21.625" bestFit="1" customWidth="1"/>
    <col min="1322" max="1322" width="13.625" bestFit="1" customWidth="1"/>
    <col min="1323" max="1323" width="21.625" bestFit="1" customWidth="1"/>
    <col min="1324" max="1324" width="13.625" bestFit="1" customWidth="1"/>
    <col min="1325" max="1325" width="21.625" bestFit="1" customWidth="1"/>
    <col min="1326" max="1326" width="13.625" bestFit="1" customWidth="1"/>
    <col min="1327" max="1327" width="21.625" bestFit="1" customWidth="1"/>
    <col min="1328" max="1328" width="13.625" bestFit="1" customWidth="1"/>
    <col min="1329" max="1329" width="21.625" bestFit="1" customWidth="1"/>
    <col min="1330" max="1330" width="13.625" bestFit="1" customWidth="1"/>
    <col min="1331" max="1331" width="21.625" bestFit="1" customWidth="1"/>
    <col min="1332" max="1332" width="13.625" bestFit="1" customWidth="1"/>
    <col min="1333" max="1333" width="21.625" bestFit="1" customWidth="1"/>
    <col min="1334" max="1334" width="13.625" bestFit="1" customWidth="1"/>
    <col min="1335" max="1335" width="21.625" bestFit="1" customWidth="1"/>
    <col min="1336" max="1336" width="13.625" bestFit="1" customWidth="1"/>
    <col min="1337" max="1337" width="21.625" bestFit="1" customWidth="1"/>
    <col min="1338" max="1338" width="13.625" bestFit="1" customWidth="1"/>
    <col min="1339" max="1339" width="20.5" bestFit="1" customWidth="1"/>
    <col min="1340" max="1340" width="13.625" bestFit="1" customWidth="1"/>
    <col min="1341" max="1341" width="21.625" bestFit="1" customWidth="1"/>
    <col min="1342" max="1342" width="13.625" bestFit="1" customWidth="1"/>
    <col min="1343" max="1343" width="21.625" bestFit="1" customWidth="1"/>
    <col min="1344" max="1344" width="13.625" bestFit="1" customWidth="1"/>
    <col min="1345" max="1345" width="21.625" bestFit="1" customWidth="1"/>
    <col min="1346" max="1346" width="13.625" bestFit="1" customWidth="1"/>
    <col min="1347" max="1347" width="21.625" bestFit="1" customWidth="1"/>
    <col min="1348" max="1348" width="13.625" bestFit="1" customWidth="1"/>
    <col min="1349" max="1349" width="21.625" bestFit="1" customWidth="1"/>
    <col min="1350" max="1350" width="13.625" bestFit="1" customWidth="1"/>
    <col min="1351" max="1351" width="21.625" bestFit="1" customWidth="1"/>
    <col min="1352" max="1352" width="13.625" bestFit="1" customWidth="1"/>
    <col min="1353" max="1353" width="21.625" bestFit="1" customWidth="1"/>
    <col min="1354" max="1354" width="12.625" bestFit="1" customWidth="1"/>
    <col min="1355" max="1355" width="15.375" bestFit="1" customWidth="1"/>
    <col min="1356" max="1356" width="9.625" bestFit="1" customWidth="1"/>
    <col min="1357" max="1357" width="12.25" bestFit="1" customWidth="1"/>
    <col min="1358" max="1358" width="13.625" bestFit="1" customWidth="1"/>
    <col min="1359" max="1359" width="21.625" bestFit="1" customWidth="1"/>
    <col min="1360" max="1360" width="13.625" bestFit="1" customWidth="1"/>
    <col min="1361" max="1361" width="21.625" bestFit="1" customWidth="1"/>
    <col min="1362" max="1362" width="13.625" bestFit="1" customWidth="1"/>
    <col min="1363" max="1363" width="21.625" bestFit="1" customWidth="1"/>
    <col min="1364" max="1364" width="13.625" bestFit="1" customWidth="1"/>
    <col min="1365" max="1365" width="21.625" bestFit="1" customWidth="1"/>
    <col min="1366" max="1366" width="9.875" bestFit="1" customWidth="1"/>
    <col min="1367" max="1367" width="10.25" bestFit="1" customWidth="1"/>
    <col min="1368" max="1368" width="13.625" bestFit="1" customWidth="1"/>
    <col min="1369" max="1369" width="21.625" bestFit="1" customWidth="1"/>
    <col min="1370" max="1370" width="13.625" bestFit="1" customWidth="1"/>
    <col min="1371" max="1371" width="21.625" bestFit="1" customWidth="1"/>
    <col min="1372" max="1372" width="12.625" bestFit="1" customWidth="1"/>
    <col min="1373" max="1373" width="21.625" bestFit="1" customWidth="1"/>
    <col min="1374" max="1374" width="9.625" bestFit="1" customWidth="1"/>
    <col min="1375" max="1375" width="12.25" bestFit="1" customWidth="1"/>
    <col min="1376" max="1376" width="13.625" bestFit="1" customWidth="1"/>
    <col min="1377" max="1377" width="21.625" bestFit="1" customWidth="1"/>
    <col min="1378" max="1378" width="13.625" bestFit="1" customWidth="1"/>
    <col min="1379" max="1379" width="21.625" bestFit="1" customWidth="1"/>
    <col min="1380" max="1380" width="13.625" bestFit="1" customWidth="1"/>
    <col min="1381" max="1381" width="21.625" bestFit="1" customWidth="1"/>
    <col min="1382" max="1382" width="13.625" bestFit="1" customWidth="1"/>
    <col min="1383" max="1383" width="21.625" bestFit="1" customWidth="1"/>
    <col min="1384" max="1384" width="13.625" bestFit="1" customWidth="1"/>
    <col min="1385" max="1385" width="21.625" bestFit="1" customWidth="1"/>
    <col min="1386" max="1386" width="13.625" bestFit="1" customWidth="1"/>
    <col min="1387" max="1387" width="21.625" bestFit="1" customWidth="1"/>
    <col min="1388" max="1388" width="13.625" bestFit="1" customWidth="1"/>
    <col min="1389" max="1389" width="21.625" bestFit="1" customWidth="1"/>
    <col min="1390" max="1390" width="13.625" bestFit="1" customWidth="1"/>
    <col min="1391" max="1391" width="21.625" bestFit="1" customWidth="1"/>
    <col min="1392" max="1392" width="13.625" bestFit="1" customWidth="1"/>
    <col min="1393" max="1393" width="21.625" bestFit="1" customWidth="1"/>
    <col min="1394" max="1394" width="12.625" bestFit="1" customWidth="1"/>
    <col min="1395" max="1395" width="20.5" bestFit="1" customWidth="1"/>
    <col min="1396" max="1396" width="13.625" bestFit="1" customWidth="1"/>
    <col min="1397" max="1397" width="21.625" bestFit="1" customWidth="1"/>
    <col min="1398" max="1398" width="13.625" bestFit="1" customWidth="1"/>
    <col min="1399" max="1399" width="21.625" bestFit="1" customWidth="1"/>
    <col min="1400" max="1400" width="13.625" bestFit="1" customWidth="1"/>
    <col min="1401" max="1401" width="21.625" bestFit="1" customWidth="1"/>
    <col min="1402" max="1402" width="12.625" bestFit="1" customWidth="1"/>
    <col min="1403" max="1403" width="15.375" bestFit="1" customWidth="1"/>
    <col min="1404" max="1404" width="13.625" bestFit="1" customWidth="1"/>
    <col min="1405" max="1405" width="21.625" bestFit="1" customWidth="1"/>
    <col min="1406" max="1406" width="7.625" bestFit="1" customWidth="1"/>
    <col min="1407" max="1407" width="10.25" bestFit="1" customWidth="1"/>
    <col min="1408" max="1408" width="13.625" bestFit="1" customWidth="1"/>
    <col min="1409" max="1409" width="21.625" bestFit="1" customWidth="1"/>
    <col min="1410" max="1410" width="13.625" bestFit="1" customWidth="1"/>
    <col min="1411" max="1411" width="20.5" bestFit="1" customWidth="1"/>
    <col min="1412" max="1412" width="13.625" bestFit="1" customWidth="1"/>
    <col min="1413" max="1413" width="21.625" bestFit="1" customWidth="1"/>
    <col min="1414" max="1414" width="13.625" bestFit="1" customWidth="1"/>
    <col min="1415" max="1415" width="21.625" bestFit="1" customWidth="1"/>
    <col min="1416" max="1416" width="13.625" bestFit="1" customWidth="1"/>
    <col min="1417" max="1417" width="21.625" bestFit="1" customWidth="1"/>
    <col min="1418" max="1418" width="13.625" bestFit="1" customWidth="1"/>
    <col min="1419" max="1419" width="21.625" bestFit="1" customWidth="1"/>
    <col min="1420" max="1420" width="13.625" bestFit="1" customWidth="1"/>
    <col min="1421" max="1421" width="21.625" bestFit="1" customWidth="1"/>
    <col min="1422" max="1422" width="13.625" bestFit="1" customWidth="1"/>
    <col min="1423" max="1423" width="21.625" bestFit="1" customWidth="1"/>
    <col min="1424" max="1425" width="11.25" bestFit="1" customWidth="1"/>
    <col min="1426" max="1426" width="13.625" bestFit="1" customWidth="1"/>
    <col min="1427" max="1427" width="21.625" bestFit="1" customWidth="1"/>
    <col min="1428" max="1428" width="13.625" bestFit="1" customWidth="1"/>
    <col min="1429" max="1429" width="21.625" bestFit="1" customWidth="1"/>
    <col min="1430" max="1430" width="13.625" bestFit="1" customWidth="1"/>
    <col min="1431" max="1431" width="21.625" bestFit="1" customWidth="1"/>
    <col min="1432" max="1432" width="13.625" bestFit="1" customWidth="1"/>
    <col min="1433" max="1433" width="21.625" bestFit="1" customWidth="1"/>
    <col min="1434" max="1434" width="13.625" bestFit="1" customWidth="1"/>
    <col min="1435" max="1435" width="21.625" bestFit="1" customWidth="1"/>
    <col min="1436" max="1436" width="13.625" bestFit="1" customWidth="1"/>
    <col min="1437" max="1437" width="21.625" bestFit="1" customWidth="1"/>
    <col min="1438" max="1438" width="13.625" bestFit="1" customWidth="1"/>
    <col min="1439" max="1439" width="21.625" bestFit="1" customWidth="1"/>
    <col min="1440" max="1440" width="13.625" bestFit="1" customWidth="1"/>
    <col min="1441" max="1441" width="21.625" bestFit="1" customWidth="1"/>
    <col min="1442" max="1442" width="13.625" bestFit="1" customWidth="1"/>
    <col min="1443" max="1443" width="20.5" bestFit="1" customWidth="1"/>
    <col min="1444" max="1444" width="13.625" bestFit="1" customWidth="1"/>
    <col min="1445" max="1445" width="21.625" bestFit="1" customWidth="1"/>
    <col min="1446" max="1446" width="13.625" bestFit="1" customWidth="1"/>
    <col min="1447" max="1447" width="21.625" bestFit="1" customWidth="1"/>
    <col min="1448" max="1448" width="12.625" bestFit="1" customWidth="1"/>
    <col min="1449" max="1449" width="21.625" bestFit="1" customWidth="1"/>
    <col min="1450" max="1450" width="13.625" bestFit="1" customWidth="1"/>
    <col min="1451" max="1451" width="20.5" bestFit="1" customWidth="1"/>
    <col min="1452" max="1452" width="13.625" bestFit="1" customWidth="1"/>
    <col min="1453" max="1453" width="21.625" bestFit="1" customWidth="1"/>
    <col min="1454" max="1454" width="13.625" bestFit="1" customWidth="1"/>
    <col min="1455" max="1455" width="21.625" bestFit="1" customWidth="1"/>
    <col min="1456" max="1456" width="13.625" bestFit="1" customWidth="1"/>
    <col min="1457" max="1457" width="21.625" bestFit="1" customWidth="1"/>
    <col min="1458" max="1458" width="13.625" bestFit="1" customWidth="1"/>
    <col min="1459" max="1459" width="21.625" bestFit="1" customWidth="1"/>
    <col min="1460" max="1460" width="13.625" bestFit="1" customWidth="1"/>
    <col min="1461" max="1461" width="21.625" bestFit="1" customWidth="1"/>
    <col min="1462" max="1462" width="13.625" bestFit="1" customWidth="1"/>
    <col min="1463" max="1463" width="21.625" bestFit="1" customWidth="1"/>
    <col min="1464" max="1464" width="13.625" bestFit="1" customWidth="1"/>
    <col min="1465" max="1465" width="20.5" bestFit="1" customWidth="1"/>
    <col min="1466" max="1466" width="13.625" bestFit="1" customWidth="1"/>
    <col min="1467" max="1467" width="21.625" bestFit="1" customWidth="1"/>
    <col min="1468" max="1468" width="13.625" bestFit="1" customWidth="1"/>
    <col min="1469" max="1469" width="21.625" bestFit="1" customWidth="1"/>
    <col min="1470" max="1470" width="13.625" bestFit="1" customWidth="1"/>
    <col min="1471" max="1471" width="21.625" bestFit="1" customWidth="1"/>
    <col min="1472" max="1472" width="13.625" bestFit="1" customWidth="1"/>
    <col min="1473" max="1473" width="21.625" bestFit="1" customWidth="1"/>
    <col min="1474" max="1474" width="13.625" bestFit="1" customWidth="1"/>
    <col min="1475" max="1475" width="21.625" bestFit="1" customWidth="1"/>
    <col min="1476" max="1476" width="13.625" bestFit="1" customWidth="1"/>
    <col min="1477" max="1477" width="20.5" bestFit="1" customWidth="1"/>
    <col min="1478" max="1478" width="13.625" bestFit="1" customWidth="1"/>
    <col min="1479" max="1479" width="21.625" bestFit="1" customWidth="1"/>
    <col min="1480" max="1480" width="10.5" bestFit="1" customWidth="1"/>
    <col min="1481" max="1481" width="11.25" bestFit="1" customWidth="1"/>
    <col min="1482" max="1482" width="13.625" bestFit="1" customWidth="1"/>
    <col min="1483" max="1483" width="21.625" bestFit="1" customWidth="1"/>
    <col min="1484" max="1484" width="7.25" bestFit="1" customWidth="1"/>
    <col min="1485" max="1485" width="8.75" bestFit="1" customWidth="1"/>
    <col min="1486" max="1486" width="13.625" bestFit="1" customWidth="1"/>
    <col min="1487" max="1487" width="21.625" bestFit="1" customWidth="1"/>
    <col min="1488" max="1488" width="13.625" bestFit="1" customWidth="1"/>
    <col min="1489" max="1489" width="20.5" bestFit="1" customWidth="1"/>
    <col min="1490" max="1490" width="12.625" bestFit="1" customWidth="1"/>
    <col min="1491" max="1491" width="21.625" bestFit="1" customWidth="1"/>
    <col min="1492" max="1492" width="13.625" bestFit="1" customWidth="1"/>
    <col min="1493" max="1493" width="21.625" bestFit="1" customWidth="1"/>
    <col min="1494" max="1494" width="10.5" bestFit="1" customWidth="1"/>
    <col min="1495" max="1495" width="12.25" bestFit="1" customWidth="1"/>
    <col min="1496" max="1496" width="13.625" bestFit="1" customWidth="1"/>
    <col min="1497" max="1497" width="21.625" bestFit="1" customWidth="1"/>
    <col min="1498" max="1498" width="13.625" bestFit="1" customWidth="1"/>
    <col min="1499" max="1499" width="21.625" bestFit="1" customWidth="1"/>
    <col min="1500" max="1500" width="13.625" bestFit="1" customWidth="1"/>
    <col min="1501" max="1501" width="21.625" bestFit="1" customWidth="1"/>
    <col min="1502" max="1502" width="13.625" bestFit="1" customWidth="1"/>
    <col min="1503" max="1503" width="21.625" bestFit="1" customWidth="1"/>
    <col min="1504" max="1504" width="13.625" bestFit="1" customWidth="1"/>
    <col min="1505" max="1505" width="21.625" bestFit="1" customWidth="1"/>
    <col min="1506" max="1506" width="11.625" bestFit="1" customWidth="1"/>
    <col min="1507" max="1507" width="14.375" bestFit="1" customWidth="1"/>
    <col min="1508" max="1508" width="13.625" bestFit="1" customWidth="1"/>
    <col min="1509" max="1509" width="21.625" bestFit="1" customWidth="1"/>
    <col min="1510" max="1510" width="13.625" bestFit="1" customWidth="1"/>
    <col min="1511" max="1511" width="21.625" bestFit="1" customWidth="1"/>
    <col min="1512" max="1512" width="9.75" bestFit="1" customWidth="1"/>
    <col min="1513" max="1513" width="11.25" bestFit="1" customWidth="1"/>
    <col min="1514" max="1514" width="13.625" bestFit="1" customWidth="1"/>
    <col min="1515" max="1515" width="21.625" bestFit="1" customWidth="1"/>
    <col min="1516" max="1516" width="13.625" bestFit="1" customWidth="1"/>
    <col min="1517" max="1517" width="21.625" bestFit="1" customWidth="1"/>
    <col min="1518" max="1518" width="13.625" bestFit="1" customWidth="1"/>
    <col min="1519" max="1519" width="21.625" bestFit="1" customWidth="1"/>
    <col min="1520" max="1520" width="13.625" bestFit="1" customWidth="1"/>
    <col min="1521" max="1521" width="21.625" bestFit="1" customWidth="1"/>
    <col min="1522" max="1522" width="10.5" bestFit="1" customWidth="1"/>
    <col min="1523" max="1523" width="11.25" bestFit="1" customWidth="1"/>
    <col min="1524" max="1524" width="13.625" bestFit="1" customWidth="1"/>
    <col min="1525" max="1525" width="21.625" bestFit="1" customWidth="1"/>
    <col min="1526" max="1526" width="13.625" bestFit="1" customWidth="1"/>
    <col min="1527" max="1527" width="21.625" bestFit="1" customWidth="1"/>
    <col min="1528" max="1528" width="13.625" bestFit="1" customWidth="1"/>
    <col min="1529" max="1529" width="21.625" bestFit="1" customWidth="1"/>
    <col min="1530" max="1530" width="13.625" bestFit="1" customWidth="1"/>
    <col min="1531" max="1531" width="21.625" bestFit="1" customWidth="1"/>
    <col min="1532" max="1532" width="13.625" bestFit="1" customWidth="1"/>
    <col min="1533" max="1533" width="21.625" bestFit="1" customWidth="1"/>
    <col min="1534" max="1534" width="13.625" bestFit="1" customWidth="1"/>
    <col min="1535" max="1535" width="21.625" bestFit="1" customWidth="1"/>
    <col min="1536" max="1536" width="11.25" bestFit="1" customWidth="1"/>
    <col min="1537" max="1537" width="10.25" bestFit="1" customWidth="1"/>
    <col min="1538" max="1538" width="9.625" bestFit="1" customWidth="1"/>
    <col min="1539" max="1539" width="12.25" bestFit="1" customWidth="1"/>
    <col min="1540" max="1540" width="13.625" bestFit="1" customWidth="1"/>
    <col min="1541" max="1541" width="21.625" bestFit="1" customWidth="1"/>
    <col min="1542" max="1542" width="13.625" bestFit="1" customWidth="1"/>
    <col min="1543" max="1543" width="21.625" bestFit="1" customWidth="1"/>
    <col min="1544" max="1544" width="9.75" bestFit="1" customWidth="1"/>
    <col min="1545" max="1545" width="11.25" bestFit="1" customWidth="1"/>
    <col min="1546" max="1546" width="13.625" bestFit="1" customWidth="1"/>
    <col min="1547" max="1547" width="21.625" bestFit="1" customWidth="1"/>
    <col min="1548" max="1548" width="7.25" bestFit="1" customWidth="1"/>
    <col min="1549" max="1549" width="8.75" bestFit="1" customWidth="1"/>
    <col min="1550" max="1550" width="13.625" bestFit="1" customWidth="1"/>
    <col min="1551" max="1551" width="21.625" bestFit="1" customWidth="1"/>
    <col min="1552" max="1552" width="13.625" bestFit="1" customWidth="1"/>
    <col min="1553" max="1553" width="21.625" bestFit="1" customWidth="1"/>
    <col min="1554" max="1554" width="13.625" bestFit="1" customWidth="1"/>
    <col min="1555" max="1555" width="21.625" bestFit="1" customWidth="1"/>
    <col min="1556" max="1556" width="13.625" bestFit="1" customWidth="1"/>
    <col min="1557" max="1557" width="21.625" bestFit="1" customWidth="1"/>
    <col min="1558" max="1558" width="8.625" bestFit="1" customWidth="1"/>
    <col min="1559" max="1559" width="11.25" bestFit="1" customWidth="1"/>
    <col min="1560" max="1560" width="13.625" bestFit="1" customWidth="1"/>
    <col min="1561" max="1561" width="21.625" bestFit="1" customWidth="1"/>
    <col min="1562" max="1562" width="13.625" bestFit="1" customWidth="1"/>
    <col min="1563" max="1563" width="21.625" bestFit="1" customWidth="1"/>
    <col min="1564" max="1564" width="13.625" bestFit="1" customWidth="1"/>
    <col min="1565" max="1565" width="21.625" bestFit="1" customWidth="1"/>
    <col min="1566" max="1566" width="12.625" bestFit="1" customWidth="1"/>
    <col min="1567" max="1567" width="21.625" bestFit="1" customWidth="1"/>
    <col min="1568" max="1568" width="12.625" bestFit="1" customWidth="1"/>
    <col min="1569" max="1569" width="21.625" bestFit="1" customWidth="1"/>
    <col min="1570" max="1570" width="13.625" bestFit="1" customWidth="1"/>
    <col min="1571" max="1571" width="21.625" bestFit="1" customWidth="1"/>
    <col min="1572" max="1572" width="13.625" bestFit="1" customWidth="1"/>
    <col min="1573" max="1573" width="21.625" bestFit="1" customWidth="1"/>
    <col min="1574" max="1574" width="13.625" bestFit="1" customWidth="1"/>
    <col min="1575" max="1575" width="21.625" bestFit="1" customWidth="1"/>
    <col min="1576" max="1576" width="13.625" bestFit="1" customWidth="1"/>
    <col min="1577" max="1577" width="21.625" bestFit="1" customWidth="1"/>
    <col min="1578" max="1578" width="7.625" bestFit="1" customWidth="1"/>
    <col min="1579" max="1579" width="10.25" bestFit="1" customWidth="1"/>
    <col min="1580" max="1580" width="13.625" bestFit="1" customWidth="1"/>
    <col min="1581" max="1581" width="21.625" bestFit="1" customWidth="1"/>
    <col min="1582" max="1582" width="13.625" bestFit="1" customWidth="1"/>
    <col min="1583" max="1583" width="21.625" bestFit="1" customWidth="1"/>
    <col min="1584" max="1584" width="13.625" bestFit="1" customWidth="1"/>
    <col min="1585" max="1585" width="21.625" bestFit="1" customWidth="1"/>
    <col min="1586" max="1586" width="12.625" bestFit="1" customWidth="1"/>
    <col min="1587" max="1587" width="21.625" bestFit="1" customWidth="1"/>
    <col min="1588" max="1588" width="13.625" bestFit="1" customWidth="1"/>
    <col min="1589" max="1589" width="21.625" bestFit="1" customWidth="1"/>
    <col min="1590" max="1590" width="13.625" bestFit="1" customWidth="1"/>
    <col min="1591" max="1591" width="21.625" bestFit="1" customWidth="1"/>
    <col min="1592" max="1592" width="13.625" bestFit="1" customWidth="1"/>
    <col min="1593" max="1593" width="21.625" bestFit="1" customWidth="1"/>
    <col min="1594" max="1594" width="13.625" bestFit="1" customWidth="1"/>
    <col min="1595" max="1595" width="21.625" bestFit="1" customWidth="1"/>
    <col min="1596" max="1596" width="13.625" bestFit="1" customWidth="1"/>
    <col min="1597" max="1597" width="21.625" bestFit="1" customWidth="1"/>
    <col min="1598" max="1598" width="13.625" bestFit="1" customWidth="1"/>
    <col min="1599" max="1599" width="21.625" bestFit="1" customWidth="1"/>
    <col min="1600" max="1600" width="13.625" bestFit="1" customWidth="1"/>
    <col min="1601" max="1601" width="21.625" bestFit="1" customWidth="1"/>
    <col min="1602" max="1602" width="13.625" bestFit="1" customWidth="1"/>
    <col min="1603" max="1603" width="21.625" bestFit="1" customWidth="1"/>
    <col min="1604" max="1604" width="13.625" bestFit="1" customWidth="1"/>
    <col min="1605" max="1605" width="21.625" bestFit="1" customWidth="1"/>
    <col min="1606" max="1606" width="11.25" bestFit="1" customWidth="1"/>
    <col min="1607" max="1607" width="10.25" bestFit="1" customWidth="1"/>
    <col min="1608" max="1608" width="9.75" bestFit="1" customWidth="1"/>
    <col min="1609" max="1609" width="10.25" bestFit="1" customWidth="1"/>
    <col min="1610" max="1610" width="13.625" bestFit="1" customWidth="1"/>
    <col min="1611" max="1611" width="21.625" bestFit="1" customWidth="1"/>
    <col min="1612" max="1612" width="13.625" bestFit="1" customWidth="1"/>
    <col min="1613" max="1613" width="21.625" bestFit="1" customWidth="1"/>
    <col min="1614" max="1614" width="12.625" bestFit="1" customWidth="1"/>
    <col min="1615" max="1615" width="21.625" bestFit="1" customWidth="1"/>
    <col min="1616" max="1616" width="13.625" bestFit="1" customWidth="1"/>
    <col min="1617" max="1617" width="21.625" bestFit="1" customWidth="1"/>
    <col min="1618" max="1618" width="13.625" bestFit="1" customWidth="1"/>
    <col min="1619" max="1619" width="21.625" bestFit="1" customWidth="1"/>
    <col min="1620" max="1620" width="6.25" bestFit="1" customWidth="1"/>
    <col min="1621" max="1621" width="8.75" bestFit="1" customWidth="1"/>
    <col min="1622" max="1622" width="13.625" bestFit="1" customWidth="1"/>
    <col min="1623" max="1623" width="21.625" bestFit="1" customWidth="1"/>
    <col min="1624" max="1624" width="13.625" bestFit="1" customWidth="1"/>
    <col min="1625" max="1625" width="21.625" bestFit="1" customWidth="1"/>
    <col min="1626" max="1626" width="13.625" bestFit="1" customWidth="1"/>
    <col min="1627" max="1627" width="21.625" bestFit="1" customWidth="1"/>
    <col min="1628" max="1628" width="12.625" bestFit="1" customWidth="1"/>
    <col min="1629" max="1629" width="19.5" bestFit="1" customWidth="1"/>
    <col min="1630" max="1630" width="13.625" bestFit="1" customWidth="1"/>
    <col min="1631" max="1631" width="21.625" bestFit="1" customWidth="1"/>
    <col min="1632" max="1632" width="13.625" bestFit="1" customWidth="1"/>
    <col min="1633" max="1633" width="21.625" bestFit="1" customWidth="1"/>
    <col min="1634" max="1634" width="13.625" bestFit="1" customWidth="1"/>
    <col min="1635" max="1635" width="21.625" bestFit="1" customWidth="1"/>
    <col min="1636" max="1636" width="5.625" bestFit="1" customWidth="1"/>
    <col min="1637" max="1637" width="8.75" bestFit="1" customWidth="1"/>
    <col min="1638" max="1638" width="13.625" bestFit="1" customWidth="1"/>
    <col min="1639" max="1639" width="21.625" bestFit="1" customWidth="1"/>
    <col min="1640" max="1640" width="13.625" bestFit="1" customWidth="1"/>
    <col min="1641" max="1641" width="21.625" bestFit="1" customWidth="1"/>
    <col min="1642" max="1642" width="8.625" bestFit="1" customWidth="1"/>
    <col min="1643" max="1643" width="11.25" bestFit="1" customWidth="1"/>
    <col min="1644" max="1644" width="13.625" bestFit="1" customWidth="1"/>
    <col min="1645" max="1645" width="21.625" bestFit="1" customWidth="1"/>
    <col min="1646" max="1646" width="13.625" bestFit="1" customWidth="1"/>
    <col min="1647" max="1647" width="21.625" bestFit="1" customWidth="1"/>
    <col min="1648" max="1648" width="13.625" bestFit="1" customWidth="1"/>
    <col min="1649" max="1649" width="21.625" bestFit="1" customWidth="1"/>
    <col min="1650" max="1650" width="13.625" bestFit="1" customWidth="1"/>
    <col min="1651" max="1651" width="21.625" bestFit="1" customWidth="1"/>
    <col min="1652" max="1652" width="13.625" bestFit="1" customWidth="1"/>
    <col min="1653" max="1653" width="21.625" bestFit="1" customWidth="1"/>
    <col min="1654" max="1654" width="13.625" bestFit="1" customWidth="1"/>
    <col min="1655" max="1655" width="21.625" bestFit="1" customWidth="1"/>
    <col min="1656" max="1656" width="10.5" bestFit="1" customWidth="1"/>
    <col min="1657" max="1657" width="8.75" bestFit="1" customWidth="1"/>
    <col min="1658" max="1658" width="13.625" bestFit="1" customWidth="1"/>
    <col min="1659" max="1659" width="21.625" bestFit="1" customWidth="1"/>
    <col min="1660" max="1660" width="13.625" bestFit="1" customWidth="1"/>
    <col min="1661" max="1661" width="21.625" bestFit="1" customWidth="1"/>
    <col min="1662" max="1662" width="13.625" bestFit="1" customWidth="1"/>
    <col min="1663" max="1663" width="21.625" bestFit="1" customWidth="1"/>
    <col min="1664" max="1664" width="11.625" bestFit="1" customWidth="1"/>
    <col min="1665" max="1665" width="14.375" bestFit="1" customWidth="1"/>
    <col min="1666" max="1666" width="13.625" bestFit="1" customWidth="1"/>
    <col min="1667" max="1667" width="21.625" bestFit="1" customWidth="1"/>
    <col min="1668" max="1668" width="13.625" bestFit="1" customWidth="1"/>
    <col min="1669" max="1669" width="21.625" bestFit="1" customWidth="1"/>
    <col min="1670" max="1670" width="13.625" bestFit="1" customWidth="1"/>
    <col min="1671" max="1671" width="21.625" bestFit="1" customWidth="1"/>
    <col min="1672" max="1672" width="13.625" bestFit="1" customWidth="1"/>
    <col min="1673" max="1673" width="21.625" bestFit="1" customWidth="1"/>
    <col min="1674" max="1674" width="13.625" bestFit="1" customWidth="1"/>
    <col min="1675" max="1675" width="21.625" bestFit="1" customWidth="1"/>
    <col min="1676" max="1676" width="13.625" bestFit="1" customWidth="1"/>
    <col min="1677" max="1677" width="21.625" bestFit="1" customWidth="1"/>
    <col min="1678" max="1678" width="13.625" bestFit="1" customWidth="1"/>
    <col min="1679" max="1679" width="21.625" bestFit="1" customWidth="1"/>
    <col min="1680" max="1680" width="13.625" bestFit="1" customWidth="1"/>
    <col min="1681" max="1681" width="21.625" bestFit="1" customWidth="1"/>
    <col min="1682" max="1682" width="13.625" bestFit="1" customWidth="1"/>
    <col min="1683" max="1683" width="21.625" bestFit="1" customWidth="1"/>
    <col min="1684" max="1684" width="13.625" bestFit="1" customWidth="1"/>
    <col min="1685" max="1685" width="21.625" bestFit="1" customWidth="1"/>
    <col min="1686" max="1686" width="13.625" bestFit="1" customWidth="1"/>
    <col min="1687" max="1687" width="21.625" bestFit="1" customWidth="1"/>
    <col min="1688" max="1688" width="13.625" bestFit="1" customWidth="1"/>
    <col min="1689" max="1689" width="21.625" bestFit="1" customWidth="1"/>
    <col min="1690" max="1690" width="13.625" bestFit="1" customWidth="1"/>
    <col min="1691" max="1691" width="21.625" bestFit="1" customWidth="1"/>
    <col min="1692" max="1692" width="12.625" bestFit="1" customWidth="1"/>
    <col min="1693" max="1693" width="21.625" bestFit="1" customWidth="1"/>
    <col min="1694" max="1694" width="13.625" bestFit="1" customWidth="1"/>
    <col min="1695" max="1695" width="21.625" bestFit="1" customWidth="1"/>
    <col min="1696" max="1696" width="13.625" bestFit="1" customWidth="1"/>
    <col min="1697" max="1697" width="21.625" bestFit="1" customWidth="1"/>
    <col min="1698" max="1698" width="13.625" bestFit="1" customWidth="1"/>
    <col min="1699" max="1699" width="21.625" bestFit="1" customWidth="1"/>
    <col min="1700" max="1700" width="13.625" bestFit="1" customWidth="1"/>
    <col min="1701" max="1701" width="21.625" bestFit="1" customWidth="1"/>
    <col min="1702" max="1703" width="11.25" bestFit="1" customWidth="1"/>
    <col min="1704" max="1704" width="13.625" bestFit="1" customWidth="1"/>
    <col min="1705" max="1705" width="21.625" bestFit="1" customWidth="1"/>
    <col min="1706" max="1706" width="13.625" bestFit="1" customWidth="1"/>
    <col min="1707" max="1707" width="21.625" bestFit="1" customWidth="1"/>
    <col min="1708" max="1708" width="13.625" bestFit="1" customWidth="1"/>
    <col min="1709" max="1709" width="21.625" bestFit="1" customWidth="1"/>
    <col min="1710" max="1710" width="13.625" bestFit="1" customWidth="1"/>
    <col min="1711" max="1711" width="21.625" bestFit="1" customWidth="1"/>
    <col min="1712" max="1712" width="13.625" bestFit="1" customWidth="1"/>
    <col min="1713" max="1713" width="21.625" bestFit="1" customWidth="1"/>
    <col min="1714" max="1714" width="7.625" bestFit="1" customWidth="1"/>
    <col min="1715" max="1715" width="10.25" bestFit="1" customWidth="1"/>
    <col min="1716" max="1716" width="7.25" bestFit="1" customWidth="1"/>
    <col min="1717" max="1717" width="8.75" bestFit="1" customWidth="1"/>
    <col min="1718" max="1718" width="13.625" bestFit="1" customWidth="1"/>
    <col min="1719" max="1719" width="21.625" bestFit="1" customWidth="1"/>
    <col min="1720" max="1720" width="13.625" bestFit="1" customWidth="1"/>
    <col min="1721" max="1721" width="21.625" bestFit="1" customWidth="1"/>
    <col min="1722" max="1722" width="9.625" bestFit="1" customWidth="1"/>
    <col min="1723" max="1723" width="12.25" bestFit="1" customWidth="1"/>
    <col min="1724" max="1724" width="13.625" bestFit="1" customWidth="1"/>
    <col min="1725" max="1725" width="21.625" bestFit="1" customWidth="1"/>
    <col min="1726" max="1726" width="13.625" bestFit="1" customWidth="1"/>
    <col min="1727" max="1727" width="21.625" bestFit="1" customWidth="1"/>
    <col min="1728" max="1728" width="13.625" bestFit="1" customWidth="1"/>
    <col min="1729" max="1729" width="21.625" bestFit="1" customWidth="1"/>
    <col min="1730" max="1730" width="13.625" bestFit="1" customWidth="1"/>
    <col min="1731" max="1731" width="21.625" bestFit="1" customWidth="1"/>
    <col min="1732" max="1732" width="12.625" bestFit="1" customWidth="1"/>
    <col min="1733" max="1733" width="21.625" bestFit="1" customWidth="1"/>
    <col min="1734" max="1734" width="11.25" bestFit="1" customWidth="1"/>
    <col min="1735" max="1735" width="10.25" bestFit="1" customWidth="1"/>
    <col min="1736" max="1736" width="13.625" bestFit="1" customWidth="1"/>
    <col min="1737" max="1737" width="21.625" bestFit="1" customWidth="1"/>
    <col min="1738" max="1738" width="13.625" bestFit="1" customWidth="1"/>
    <col min="1739" max="1739" width="21.625" bestFit="1" customWidth="1"/>
    <col min="1740" max="1740" width="13.625" bestFit="1" customWidth="1"/>
    <col min="1741" max="1741" width="21.625" bestFit="1" customWidth="1"/>
    <col min="1742" max="1742" width="13.625" bestFit="1" customWidth="1"/>
    <col min="1743" max="1743" width="21.625" bestFit="1" customWidth="1"/>
    <col min="1744" max="1744" width="13.625" bestFit="1" customWidth="1"/>
    <col min="1745" max="1745" width="21.625" bestFit="1" customWidth="1"/>
    <col min="1746" max="1746" width="13.625" bestFit="1" customWidth="1"/>
    <col min="1747" max="1747" width="21.625" bestFit="1" customWidth="1"/>
    <col min="1748" max="1748" width="7.625" bestFit="1" customWidth="1"/>
    <col min="1749" max="1749" width="10.25" bestFit="1" customWidth="1"/>
    <col min="1750" max="1750" width="13.625" bestFit="1" customWidth="1"/>
    <col min="1751" max="1751" width="21.625" bestFit="1" customWidth="1"/>
    <col min="1752" max="1752" width="13.625" bestFit="1" customWidth="1"/>
    <col min="1753" max="1753" width="21.625" bestFit="1" customWidth="1"/>
    <col min="1754" max="1754" width="13.625" bestFit="1" customWidth="1"/>
    <col min="1755" max="1755" width="21.625" bestFit="1" customWidth="1"/>
    <col min="1756" max="1756" width="13.625" bestFit="1" customWidth="1"/>
    <col min="1757" max="1757" width="21.625" bestFit="1" customWidth="1"/>
    <col min="1758" max="1758" width="13.625" bestFit="1" customWidth="1"/>
    <col min="1759" max="1759" width="21.625" bestFit="1" customWidth="1"/>
    <col min="1760" max="1760" width="13.625" bestFit="1" customWidth="1"/>
    <col min="1761" max="1761" width="21.625" bestFit="1" customWidth="1"/>
    <col min="1762" max="1762" width="13.625" bestFit="1" customWidth="1"/>
    <col min="1763" max="1763" width="21.625" bestFit="1" customWidth="1"/>
    <col min="1764" max="1764" width="13.625" bestFit="1" customWidth="1"/>
    <col min="1765" max="1765" width="21.625" bestFit="1" customWidth="1"/>
    <col min="1766" max="1766" width="7.625" bestFit="1" customWidth="1"/>
    <col min="1767" max="1767" width="10.25" bestFit="1" customWidth="1"/>
    <col min="1768" max="1768" width="8.625" bestFit="1" customWidth="1"/>
    <col min="1769" max="1769" width="11.25" bestFit="1" customWidth="1"/>
    <col min="1770" max="1770" width="13.625" bestFit="1" customWidth="1"/>
    <col min="1771" max="1771" width="21.625" bestFit="1" customWidth="1"/>
    <col min="1772" max="1772" width="13.625" bestFit="1" customWidth="1"/>
    <col min="1773" max="1773" width="21.625" bestFit="1" customWidth="1"/>
    <col min="1774" max="1774" width="13.625" bestFit="1" customWidth="1"/>
    <col min="1775" max="1775" width="21.625" bestFit="1" customWidth="1"/>
    <col min="1776" max="1776" width="13.625" bestFit="1" customWidth="1"/>
    <col min="1777" max="1777" width="21.625" bestFit="1" customWidth="1"/>
    <col min="1778" max="1778" width="13.625" bestFit="1" customWidth="1"/>
    <col min="1779" max="1779" width="21.625" bestFit="1" customWidth="1"/>
    <col min="1780" max="1780" width="13.625" bestFit="1" customWidth="1"/>
    <col min="1781" max="1781" width="21.625" bestFit="1" customWidth="1"/>
    <col min="1782" max="1782" width="13.625" bestFit="1" customWidth="1"/>
    <col min="1783" max="1783" width="21.625" bestFit="1" customWidth="1"/>
    <col min="1784" max="1784" width="13.625" bestFit="1" customWidth="1"/>
    <col min="1785" max="1785" width="21.625" bestFit="1" customWidth="1"/>
    <col min="1786" max="1786" width="13.625" bestFit="1" customWidth="1"/>
    <col min="1787" max="1787" width="21.625" bestFit="1" customWidth="1"/>
    <col min="1788" max="1788" width="13.625" bestFit="1" customWidth="1"/>
    <col min="1789" max="1789" width="21.625" bestFit="1" customWidth="1"/>
    <col min="1790" max="1790" width="11.25" bestFit="1" customWidth="1"/>
    <col min="1791" max="1791" width="12.25" bestFit="1" customWidth="1"/>
    <col min="1792" max="1792" width="13.625" bestFit="1" customWidth="1"/>
    <col min="1793" max="1793" width="21.625" bestFit="1" customWidth="1"/>
    <col min="1794" max="1794" width="13.625" bestFit="1" customWidth="1"/>
    <col min="1795" max="1795" width="21.625" bestFit="1" customWidth="1"/>
    <col min="1796" max="1796" width="13.625" bestFit="1" customWidth="1"/>
    <col min="1797" max="1797" width="21.625" bestFit="1" customWidth="1"/>
    <col min="1798" max="1798" width="13.625" bestFit="1" customWidth="1"/>
    <col min="1799" max="1799" width="21.625" bestFit="1" customWidth="1"/>
    <col min="1800" max="1800" width="13.625" bestFit="1" customWidth="1"/>
    <col min="1801" max="1801" width="20.5" bestFit="1" customWidth="1"/>
    <col min="1802" max="1802" width="13.625" bestFit="1" customWidth="1"/>
    <col min="1803" max="1803" width="21.625" bestFit="1" customWidth="1"/>
    <col min="1804" max="1804" width="9.625" bestFit="1" customWidth="1"/>
    <col min="1805" max="1805" width="12.25" bestFit="1" customWidth="1"/>
    <col min="1806" max="1806" width="13.625" bestFit="1" customWidth="1"/>
    <col min="1807" max="1807" width="21.625" bestFit="1" customWidth="1"/>
    <col min="1808" max="1808" width="10.5" bestFit="1" customWidth="1"/>
    <col min="1809" max="1809" width="10.25" bestFit="1" customWidth="1"/>
    <col min="1810" max="1810" width="13.625" bestFit="1" customWidth="1"/>
    <col min="1811" max="1811" width="21.625" bestFit="1" customWidth="1"/>
    <col min="1812" max="1812" width="13.625" bestFit="1" customWidth="1"/>
    <col min="1813" max="1813" width="21.625" bestFit="1" customWidth="1"/>
    <col min="1814" max="1814" width="13.625" bestFit="1" customWidth="1"/>
    <col min="1815" max="1815" width="21.625" bestFit="1" customWidth="1"/>
    <col min="1816" max="1816" width="8.625" bestFit="1" customWidth="1"/>
    <col min="1817" max="1817" width="11.25" bestFit="1" customWidth="1"/>
    <col min="1818" max="1818" width="13.625" bestFit="1" customWidth="1"/>
    <col min="1819" max="1819" width="21.625" bestFit="1" customWidth="1"/>
    <col min="1820" max="1820" width="13.625" bestFit="1" customWidth="1"/>
    <col min="1821" max="1821" width="21.625" bestFit="1" customWidth="1"/>
    <col min="1822" max="1822" width="13.625" bestFit="1" customWidth="1"/>
    <col min="1823" max="1823" width="21.625" bestFit="1" customWidth="1"/>
    <col min="1824" max="1824" width="9.75" bestFit="1" customWidth="1"/>
    <col min="1825" max="1825" width="10.25" bestFit="1" customWidth="1"/>
    <col min="1826" max="1826" width="13.625" bestFit="1" customWidth="1"/>
    <col min="1827" max="1827" width="21.625" bestFit="1" customWidth="1"/>
    <col min="1828" max="1828" width="10.5" bestFit="1" customWidth="1"/>
    <col min="1829" max="1829" width="11.25" bestFit="1" customWidth="1"/>
    <col min="1830" max="1830" width="13.625" bestFit="1" customWidth="1"/>
    <col min="1831" max="1831" width="21.625" bestFit="1" customWidth="1"/>
    <col min="1832" max="1832" width="13.625" bestFit="1" customWidth="1"/>
    <col min="1833" max="1833" width="21.625" bestFit="1" customWidth="1"/>
    <col min="1834" max="1834" width="13.625" bestFit="1" customWidth="1"/>
    <col min="1835" max="1835" width="21.625" bestFit="1" customWidth="1"/>
    <col min="1836" max="1836" width="13.625" bestFit="1" customWidth="1"/>
    <col min="1837" max="1837" width="21.625" bestFit="1" customWidth="1"/>
    <col min="1838" max="1838" width="13.625" bestFit="1" customWidth="1"/>
    <col min="1839" max="1839" width="21.625" bestFit="1" customWidth="1"/>
    <col min="1840" max="1841" width="11.25" bestFit="1" customWidth="1"/>
    <col min="1842" max="1842" width="13.625" bestFit="1" customWidth="1"/>
    <col min="1843" max="1843" width="21.625" bestFit="1" customWidth="1"/>
    <col min="1844" max="1844" width="13.625" bestFit="1" customWidth="1"/>
    <col min="1845" max="1845" width="21.625" bestFit="1" customWidth="1"/>
    <col min="1846" max="1846" width="12.125" bestFit="1" customWidth="1"/>
    <col min="1847" max="1847" width="10.25" bestFit="1" customWidth="1"/>
    <col min="1848" max="1848" width="13.625" bestFit="1" customWidth="1"/>
    <col min="1849" max="1849" width="21.625" bestFit="1" customWidth="1"/>
    <col min="1850" max="1850" width="13.625" bestFit="1" customWidth="1"/>
    <col min="1851" max="1851" width="17.5" bestFit="1" customWidth="1"/>
    <col min="1852" max="1852" width="7.625" bestFit="1" customWidth="1"/>
    <col min="1853" max="1853" width="10.25" bestFit="1" customWidth="1"/>
    <col min="1854" max="1854" width="13.625" bestFit="1" customWidth="1"/>
    <col min="1855" max="1855" width="21.625" bestFit="1" customWidth="1"/>
    <col min="1856" max="1856" width="13.625" bestFit="1" customWidth="1"/>
    <col min="1857" max="1857" width="21.625" bestFit="1" customWidth="1"/>
    <col min="1858" max="1858" width="13.625" bestFit="1" customWidth="1"/>
    <col min="1859" max="1859" width="21.625" bestFit="1" customWidth="1"/>
    <col min="1860" max="1860" width="13.625" bestFit="1" customWidth="1"/>
    <col min="1861" max="1861" width="21.625" bestFit="1" customWidth="1"/>
    <col min="1862" max="1862" width="10.625" bestFit="1" customWidth="1"/>
    <col min="1863" max="1863" width="13.375" bestFit="1" customWidth="1"/>
    <col min="1864" max="1864" width="13.625" bestFit="1" customWidth="1"/>
    <col min="1865" max="1865" width="21.625" bestFit="1" customWidth="1"/>
    <col min="1866" max="1866" width="13.625" bestFit="1" customWidth="1"/>
    <col min="1867" max="1867" width="21.625" bestFit="1" customWidth="1"/>
    <col min="1868" max="1868" width="13.625" bestFit="1" customWidth="1"/>
    <col min="1869" max="1869" width="21.625" bestFit="1" customWidth="1"/>
    <col min="1870" max="1870" width="13.625" bestFit="1" customWidth="1"/>
    <col min="1871" max="1871" width="21.625" bestFit="1" customWidth="1"/>
    <col min="1872" max="1872" width="8.625" bestFit="1" customWidth="1"/>
    <col min="1873" max="1873" width="11.25" bestFit="1" customWidth="1"/>
    <col min="1874" max="1874" width="13.625" bestFit="1" customWidth="1"/>
    <col min="1875" max="1875" width="21.625" bestFit="1" customWidth="1"/>
    <col min="1876" max="1876" width="13.625" bestFit="1" customWidth="1"/>
    <col min="1877" max="1877" width="21.625" bestFit="1" customWidth="1"/>
    <col min="1878" max="1878" width="13.625" bestFit="1" customWidth="1"/>
    <col min="1879" max="1879" width="21.625" bestFit="1" customWidth="1"/>
    <col min="1880" max="1880" width="7.25" bestFit="1" customWidth="1"/>
    <col min="1881" max="1881" width="8.75" bestFit="1" customWidth="1"/>
    <col min="1882" max="1882" width="13.625" bestFit="1" customWidth="1"/>
    <col min="1883" max="1883" width="21.625" bestFit="1" customWidth="1"/>
    <col min="1884" max="1884" width="13.625" bestFit="1" customWidth="1"/>
    <col min="1885" max="1885" width="21.625" bestFit="1" customWidth="1"/>
    <col min="1886" max="1886" width="10.5" bestFit="1" customWidth="1"/>
    <col min="1887" max="1887" width="10.25" bestFit="1" customWidth="1"/>
    <col min="1888" max="1888" width="13.625" bestFit="1" customWidth="1"/>
    <col min="1889" max="1889" width="21.625" bestFit="1" customWidth="1"/>
    <col min="1890" max="1890" width="13.625" bestFit="1" customWidth="1"/>
    <col min="1891" max="1891" width="21.625" bestFit="1" customWidth="1"/>
    <col min="1892" max="1892" width="13.625" bestFit="1" customWidth="1"/>
    <col min="1893" max="1893" width="21.625" bestFit="1" customWidth="1"/>
    <col min="1894" max="1894" width="13.625" bestFit="1" customWidth="1"/>
    <col min="1895" max="1895" width="21.625" bestFit="1" customWidth="1"/>
    <col min="1896" max="1896" width="13.625" bestFit="1" customWidth="1"/>
    <col min="1897" max="1897" width="21.625" bestFit="1" customWidth="1"/>
    <col min="1898" max="1898" width="10.625" bestFit="1" customWidth="1"/>
    <col min="1899" max="1899" width="13.375" bestFit="1" customWidth="1"/>
    <col min="1900" max="1900" width="13.625" bestFit="1" customWidth="1"/>
    <col min="1901" max="1901" width="21.625" bestFit="1" customWidth="1"/>
    <col min="1902" max="1902" width="13.625" bestFit="1" customWidth="1"/>
    <col min="1903" max="1903" width="21.625" bestFit="1" customWidth="1"/>
    <col min="1904" max="1904" width="13.625" bestFit="1" customWidth="1"/>
    <col min="1905" max="1905" width="21.625" bestFit="1" customWidth="1"/>
    <col min="1906" max="1906" width="13.625" bestFit="1" customWidth="1"/>
    <col min="1907" max="1907" width="21.625" bestFit="1" customWidth="1"/>
    <col min="1908" max="1908" width="13.625" bestFit="1" customWidth="1"/>
    <col min="1909" max="1909" width="21.625" bestFit="1" customWidth="1"/>
    <col min="1910" max="1912" width="11.25" bestFit="1" customWidth="1"/>
    <col min="1913" max="1913" width="8.75" bestFit="1" customWidth="1"/>
    <col min="1914" max="1914" width="7.625" bestFit="1" customWidth="1"/>
    <col min="1915" max="1915" width="10.25" bestFit="1" customWidth="1"/>
    <col min="1916" max="1916" width="13.625" bestFit="1" customWidth="1"/>
    <col min="1917" max="1917" width="21.625" bestFit="1" customWidth="1"/>
    <col min="1918" max="1918" width="7.625" bestFit="1" customWidth="1"/>
    <col min="1919" max="1919" width="10.25" bestFit="1" customWidth="1"/>
    <col min="1920" max="1920" width="13.625" bestFit="1" customWidth="1"/>
    <col min="1921" max="1921" width="21.625" bestFit="1" customWidth="1"/>
    <col min="1922" max="1922" width="13.625" bestFit="1" customWidth="1"/>
    <col min="1923" max="1923" width="21.625" bestFit="1" customWidth="1"/>
    <col min="1924" max="1924" width="13.625" bestFit="1" customWidth="1"/>
    <col min="1925" max="1925" width="21.625" bestFit="1" customWidth="1"/>
    <col min="1926" max="1926" width="7.25" bestFit="1" customWidth="1"/>
    <col min="1927" max="1927" width="8.75" bestFit="1" customWidth="1"/>
    <col min="1928" max="1928" width="13.625" bestFit="1" customWidth="1"/>
    <col min="1929" max="1929" width="21.625" bestFit="1" customWidth="1"/>
    <col min="1930" max="1930" width="13.625" bestFit="1" customWidth="1"/>
    <col min="1931" max="1931" width="21.625" bestFit="1" customWidth="1"/>
    <col min="1932" max="1932" width="6.25" bestFit="1" customWidth="1"/>
    <col min="1933" max="1933" width="8.75" bestFit="1" customWidth="1"/>
    <col min="1934" max="1934" width="11.25" bestFit="1" customWidth="1"/>
    <col min="1935" max="1935" width="8.75" bestFit="1" customWidth="1"/>
    <col min="1936" max="1936" width="13.625" bestFit="1" customWidth="1"/>
    <col min="1937" max="1937" width="21.625" bestFit="1" customWidth="1"/>
    <col min="1938" max="1938" width="13.625" bestFit="1" customWidth="1"/>
    <col min="1939" max="1939" width="21.625" bestFit="1" customWidth="1"/>
    <col min="1940" max="1940" width="8.625" bestFit="1" customWidth="1"/>
    <col min="1941" max="1941" width="11.25" bestFit="1" customWidth="1"/>
    <col min="1942" max="1942" width="13.625" bestFit="1" customWidth="1"/>
    <col min="1943" max="1943" width="21.625" bestFit="1" customWidth="1"/>
    <col min="1944" max="1944" width="6.625" bestFit="1" customWidth="1"/>
    <col min="1945" max="1945" width="9.75" bestFit="1" customWidth="1"/>
    <col min="1946" max="1946" width="13.625" bestFit="1" customWidth="1"/>
    <col min="1947" max="1947" width="21.625" bestFit="1" customWidth="1"/>
    <col min="1948" max="1948" width="13.625" bestFit="1" customWidth="1"/>
    <col min="1949" max="1949" width="21.625" bestFit="1" customWidth="1"/>
    <col min="1950" max="1950" width="13.625" bestFit="1" customWidth="1"/>
    <col min="1951" max="1951" width="21.625" bestFit="1" customWidth="1"/>
    <col min="1952" max="1952" width="13.625" bestFit="1" customWidth="1"/>
    <col min="1953" max="1953" width="21.625" bestFit="1" customWidth="1"/>
    <col min="1954" max="1954" width="7.25" bestFit="1" customWidth="1"/>
    <col min="1955" max="1955" width="9.75" bestFit="1" customWidth="1"/>
    <col min="1956" max="1956" width="13.625" bestFit="1" customWidth="1"/>
    <col min="1957" max="1957" width="21.625" bestFit="1" customWidth="1"/>
    <col min="1958" max="1958" width="13.625" bestFit="1" customWidth="1"/>
    <col min="1959" max="1959" width="21.625" bestFit="1" customWidth="1"/>
    <col min="1960" max="1960" width="13.625" bestFit="1" customWidth="1"/>
    <col min="1961" max="1961" width="21.625" bestFit="1" customWidth="1"/>
    <col min="1962" max="1962" width="13.625" bestFit="1" customWidth="1"/>
    <col min="1963" max="1963" width="21.625" bestFit="1" customWidth="1"/>
    <col min="1964" max="1964" width="13.625" bestFit="1" customWidth="1"/>
    <col min="1965" max="1965" width="21.625" bestFit="1" customWidth="1"/>
    <col min="1966" max="1966" width="13.625" bestFit="1" customWidth="1"/>
    <col min="1967" max="1967" width="21.625" bestFit="1" customWidth="1"/>
    <col min="1968" max="1968" width="13.625" bestFit="1" customWidth="1"/>
    <col min="1969" max="1969" width="21.625" bestFit="1" customWidth="1"/>
    <col min="1970" max="1970" width="8.625" bestFit="1" customWidth="1"/>
    <col min="1971" max="1971" width="11.25" bestFit="1" customWidth="1"/>
    <col min="1972" max="1972" width="13.625" bestFit="1" customWidth="1"/>
    <col min="1973" max="1973" width="21.625" bestFit="1" customWidth="1"/>
    <col min="1974" max="1974" width="13.625" bestFit="1" customWidth="1"/>
    <col min="1975" max="1975" width="21.625" bestFit="1" customWidth="1"/>
    <col min="1976" max="1976" width="13.625" bestFit="1" customWidth="1"/>
    <col min="1977" max="1977" width="21.625" bestFit="1" customWidth="1"/>
    <col min="1978" max="1978" width="9.625" bestFit="1" customWidth="1"/>
    <col min="1979" max="1979" width="12.25" bestFit="1" customWidth="1"/>
    <col min="1980" max="1980" width="10.625" bestFit="1" customWidth="1"/>
    <col min="1981" max="1981" width="13.375" bestFit="1" customWidth="1"/>
    <col min="1982" max="1982" width="13.625" bestFit="1" customWidth="1"/>
    <col min="1983" max="1983" width="21.625" bestFit="1" customWidth="1"/>
    <col min="1984" max="1984" width="8.625" bestFit="1" customWidth="1"/>
    <col min="1985" max="1985" width="11.75" bestFit="1" customWidth="1"/>
    <col min="1986" max="1986" width="11" bestFit="1" customWidth="1"/>
  </cols>
  <sheetData>
    <row r="1" spans="1:6" x14ac:dyDescent="0.25">
      <c r="A1" s="4" t="s">
        <v>6</v>
      </c>
      <c r="B1" t="s">
        <v>2045</v>
      </c>
    </row>
    <row r="2" spans="1:6" x14ac:dyDescent="0.25">
      <c r="A2" s="4" t="s">
        <v>2030</v>
      </c>
      <c r="B2" t="s">
        <v>2045</v>
      </c>
    </row>
    <row r="4" spans="1:6" x14ac:dyDescent="0.25">
      <c r="A4" s="4" t="s">
        <v>2044</v>
      </c>
      <c r="B4" s="4" t="s">
        <v>2032</v>
      </c>
    </row>
    <row r="5" spans="1:6" x14ac:dyDescent="0.25">
      <c r="A5" s="4" t="s">
        <v>2043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25">
      <c r="A6" s="5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2047</v>
      </c>
      <c r="E7">
        <v>4</v>
      </c>
      <c r="F7">
        <v>4</v>
      </c>
    </row>
    <row r="8" spans="1:6" x14ac:dyDescent="0.25">
      <c r="A8" s="5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2050</v>
      </c>
      <c r="C10">
        <v>8</v>
      </c>
      <c r="E10">
        <v>10</v>
      </c>
      <c r="F10">
        <v>18</v>
      </c>
    </row>
    <row r="11" spans="1:6" x14ac:dyDescent="0.25">
      <c r="A11" s="5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2055</v>
      </c>
      <c r="C15">
        <v>3</v>
      </c>
      <c r="E15">
        <v>4</v>
      </c>
      <c r="F15">
        <v>7</v>
      </c>
    </row>
    <row r="16" spans="1:6" x14ac:dyDescent="0.25">
      <c r="A16" s="5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2060</v>
      </c>
      <c r="C20">
        <v>4</v>
      </c>
      <c r="E20">
        <v>4</v>
      </c>
      <c r="F20">
        <v>8</v>
      </c>
    </row>
    <row r="21" spans="1:6" x14ac:dyDescent="0.25">
      <c r="A21" s="5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2062</v>
      </c>
      <c r="C22">
        <v>9</v>
      </c>
      <c r="E22">
        <v>5</v>
      </c>
      <c r="F22">
        <v>14</v>
      </c>
    </row>
    <row r="23" spans="1:6" x14ac:dyDescent="0.25">
      <c r="A23" s="5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2065</v>
      </c>
      <c r="C25">
        <v>7</v>
      </c>
      <c r="E25">
        <v>14</v>
      </c>
      <c r="F25">
        <v>21</v>
      </c>
    </row>
    <row r="26" spans="1:6" x14ac:dyDescent="0.25">
      <c r="A26" s="5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2069</v>
      </c>
      <c r="E29">
        <v>3</v>
      </c>
      <c r="F29">
        <v>3</v>
      </c>
    </row>
    <row r="30" spans="1:6" x14ac:dyDescent="0.25">
      <c r="A30" s="5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  <row r="36" spans="3:5" x14ac:dyDescent="0.25">
      <c r="C36" s="16" t="s">
        <v>2085</v>
      </c>
      <c r="D36" s="16"/>
      <c r="E36" s="11">
        <f>(E30/F30)</f>
        <v>0.56499999999999995</v>
      </c>
    </row>
    <row r="37" spans="3:5" x14ac:dyDescent="0.25">
      <c r="C37" s="16" t="s">
        <v>2086</v>
      </c>
      <c r="D37" s="16"/>
      <c r="E37" s="11">
        <f>(D30/F30)</f>
        <v>1.4E-2</v>
      </c>
    </row>
    <row r="38" spans="3:5" x14ac:dyDescent="0.25">
      <c r="C38" s="16" t="s">
        <v>2087</v>
      </c>
      <c r="D38" s="16"/>
      <c r="E38" s="11">
        <f>(C30/F30)</f>
        <v>0.36399999999999999</v>
      </c>
    </row>
    <row r="39" spans="3:5" x14ac:dyDescent="0.25">
      <c r="C39" s="16" t="s">
        <v>2088</v>
      </c>
      <c r="D39" s="16"/>
      <c r="E39" s="11">
        <f>(B30/F30)</f>
        <v>5.7000000000000002E-2</v>
      </c>
    </row>
  </sheetData>
  <mergeCells count="4">
    <mergeCell ref="C36:D36"/>
    <mergeCell ref="C37:D37"/>
    <mergeCell ref="C38:D38"/>
    <mergeCell ref="C39:D39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16C6-949E-4377-8F91-176BC0FC201B}">
  <dimension ref="A1:E18"/>
  <sheetViews>
    <sheetView workbookViewId="0">
      <selection activeCell="E43" sqref="E43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4" t="s">
        <v>2030</v>
      </c>
      <c r="B1" t="s">
        <v>2045</v>
      </c>
    </row>
    <row r="2" spans="1:5" x14ac:dyDescent="0.25">
      <c r="A2" s="4" t="s">
        <v>2100</v>
      </c>
      <c r="B2" t="s">
        <v>2045</v>
      </c>
    </row>
    <row r="4" spans="1:5" x14ac:dyDescent="0.25">
      <c r="A4" s="4" t="s">
        <v>2044</v>
      </c>
      <c r="B4" s="4" t="s">
        <v>2032</v>
      </c>
    </row>
    <row r="5" spans="1:5" x14ac:dyDescent="0.25">
      <c r="A5" s="4" t="s">
        <v>2043</v>
      </c>
      <c r="B5" t="s">
        <v>74</v>
      </c>
      <c r="C5" t="s">
        <v>14</v>
      </c>
      <c r="D5" t="s">
        <v>20</v>
      </c>
      <c r="E5" t="s">
        <v>2042</v>
      </c>
    </row>
    <row r="6" spans="1:5" x14ac:dyDescent="0.25">
      <c r="A6" s="5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2072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2073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2074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2042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8436-D832-429B-BA12-ECBA2E6984F2}">
  <dimension ref="A1:H13"/>
  <sheetViews>
    <sheetView workbookViewId="0">
      <selection activeCell="D64" sqref="D64"/>
    </sheetView>
  </sheetViews>
  <sheetFormatPr defaultRowHeight="15.75" x14ac:dyDescent="0.25"/>
  <cols>
    <col min="1" max="1" width="27.625" customWidth="1"/>
    <col min="2" max="2" width="20.125" bestFit="1" customWidth="1"/>
    <col min="3" max="3" width="23.875" bestFit="1" customWidth="1"/>
    <col min="4" max="4" width="22.875" bestFit="1" customWidth="1"/>
    <col min="5" max="5" width="19.375" bestFit="1" customWidth="1"/>
    <col min="6" max="6" width="20.125" bestFit="1" customWidth="1"/>
    <col min="7" max="7" width="23.875" bestFit="1" customWidth="1"/>
    <col min="8" max="8" width="22.875" bestFit="1" customWidth="1"/>
    <col min="9" max="9" width="19.375" bestFit="1" customWidth="1"/>
    <col min="10" max="10" width="20.125" bestFit="1" customWidth="1"/>
    <col min="11" max="11" width="23.875" bestFit="1" customWidth="1"/>
    <col min="12" max="12" width="22.875" bestFit="1" customWidth="1"/>
    <col min="13" max="13" width="19.375" bestFit="1" customWidth="1"/>
    <col min="14" max="14" width="20.125" bestFit="1" customWidth="1"/>
    <col min="15" max="15" width="23.875" bestFit="1" customWidth="1"/>
    <col min="16" max="16" width="22.875" bestFit="1" customWidth="1"/>
    <col min="17" max="17" width="19.375" bestFit="1" customWidth="1"/>
    <col min="18" max="18" width="20.125" bestFit="1" customWidth="1"/>
    <col min="19" max="19" width="23.875" bestFit="1" customWidth="1"/>
    <col min="20" max="20" width="22.875" bestFit="1" customWidth="1"/>
    <col min="21" max="21" width="19.375" bestFit="1" customWidth="1"/>
    <col min="22" max="22" width="20.125" bestFit="1" customWidth="1"/>
    <col min="23" max="23" width="23.875" bestFit="1" customWidth="1"/>
    <col min="24" max="24" width="22.875" bestFit="1" customWidth="1"/>
    <col min="25" max="25" width="19.375" bestFit="1" customWidth="1"/>
    <col min="26" max="26" width="20.125" bestFit="1" customWidth="1"/>
    <col min="27" max="27" width="23.875" bestFit="1" customWidth="1"/>
    <col min="28" max="28" width="22.875" bestFit="1" customWidth="1"/>
    <col min="29" max="29" width="19.375" bestFit="1" customWidth="1"/>
    <col min="30" max="30" width="20.125" bestFit="1" customWidth="1"/>
    <col min="31" max="31" width="23.875" bestFit="1" customWidth="1"/>
    <col min="32" max="32" width="22.875" bestFit="1" customWidth="1"/>
    <col min="33" max="33" width="19.375" bestFit="1" customWidth="1"/>
    <col min="34" max="34" width="20.125" bestFit="1" customWidth="1"/>
    <col min="35" max="35" width="23.875" bestFit="1" customWidth="1"/>
    <col min="36" max="36" width="22.875" bestFit="1" customWidth="1"/>
    <col min="37" max="37" width="19.375" bestFit="1" customWidth="1"/>
    <col min="38" max="38" width="20.125" bestFit="1" customWidth="1"/>
    <col min="39" max="39" width="23.875" bestFit="1" customWidth="1"/>
    <col min="40" max="40" width="22.875" bestFit="1" customWidth="1"/>
    <col min="41" max="41" width="19.375" bestFit="1" customWidth="1"/>
    <col min="42" max="42" width="27.875" bestFit="1" customWidth="1"/>
    <col min="43" max="43" width="23.875" bestFit="1" customWidth="1"/>
    <col min="44" max="44" width="22.875" bestFit="1" customWidth="1"/>
    <col min="45" max="45" width="19.375" bestFit="1" customWidth="1"/>
    <col min="46" max="46" width="20.125" bestFit="1" customWidth="1"/>
    <col min="47" max="47" width="23.875" bestFit="1" customWidth="1"/>
    <col min="48" max="48" width="22.875" bestFit="1" customWidth="1"/>
    <col min="49" max="49" width="19.375" bestFit="1" customWidth="1"/>
    <col min="50" max="50" width="25.125" bestFit="1" customWidth="1"/>
    <col min="51" max="51" width="28.875" bestFit="1" customWidth="1"/>
    <col min="52" max="52" width="27.875" bestFit="1" customWidth="1"/>
    <col min="53" max="53" width="24.375" bestFit="1" customWidth="1"/>
  </cols>
  <sheetData>
    <row r="1" spans="1:8" ht="31.5" x14ac:dyDescent="0.25">
      <c r="A1" s="15" t="s">
        <v>2102</v>
      </c>
      <c r="B1" s="15" t="s">
        <v>2103</v>
      </c>
      <c r="C1" s="15" t="s">
        <v>2104</v>
      </c>
      <c r="D1" s="15" t="s">
        <v>2121</v>
      </c>
      <c r="E1" s="15" t="s">
        <v>2105</v>
      </c>
      <c r="F1" s="15" t="s">
        <v>2106</v>
      </c>
      <c r="G1" s="15" t="s">
        <v>2107</v>
      </c>
      <c r="H1" s="15" t="s">
        <v>2108</v>
      </c>
    </row>
    <row r="2" spans="1:8" x14ac:dyDescent="0.25">
      <c r="A2" t="s">
        <v>2109</v>
      </c>
      <c r="B2">
        <f>COUNTIFS([0]!Outcome, "successful", [0]!goal, "&lt;1000")</f>
        <v>30</v>
      </c>
      <c r="C2">
        <f>COUNTIFS([0]!Outcome, "failed", [0]!goal, "&lt;1000")</f>
        <v>20</v>
      </c>
      <c r="D2">
        <f>COUNTIFS([0]!Outcome, "canceled", [0]!goal, 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5">
      <c r="A3" t="s">
        <v>2110</v>
      </c>
      <c r="B3">
        <f>COUNTIFS([0]!Outcome, "successful", [0]!goal, "&gt;=1000", [0]!goal, "&lt;5000")</f>
        <v>191</v>
      </c>
      <c r="C3">
        <f>COUNTIFS([0]!Outcome, "failed", [0]!goal, "&gt;=1000", [0]!goal, "&lt;5000")</f>
        <v>38</v>
      </c>
      <c r="D3">
        <f>COUNTIFS([0]!Outcome, "canceled", [0]!goal, "&gt;=1000", [0]!goal, "&lt;5000")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5">
      <c r="A4" t="s">
        <v>2111</v>
      </c>
      <c r="B4">
        <f>COUNTIFS([0]!Outcome, "successful", [0]!goal, "&gt;=5000", [0]!goal, "&lt;10000")</f>
        <v>164</v>
      </c>
      <c r="C4">
        <f>COUNTIFS([0]!Outcome, "failed", [0]!goal, "&gt;=5000", [0]!goal, "&lt;10000")</f>
        <v>126</v>
      </c>
      <c r="D4">
        <f>COUNTIFS([0]!Outcome, "canceled", [0]!goal, "&gt;=5000", [0]!goal, "&lt;10000")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t="s">
        <v>2112</v>
      </c>
      <c r="B5">
        <f>COUNTIFS([0]!Outcome, "successful", [0]!goal, "&gt;=10000", [0]!goal, "&lt;15000")</f>
        <v>4</v>
      </c>
      <c r="C5">
        <f>COUNTIFS([0]!Outcome, "failed", [0]!goal, "&gt;=10000", [0]!goal, "&lt;15000")</f>
        <v>5</v>
      </c>
      <c r="D5">
        <f>COUNTIFS([0]!Outcome, "canceled", [0]!goal, "&gt;=10000", [0]!goal, "&lt;15000")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t="s">
        <v>2113</v>
      </c>
      <c r="B6">
        <f>COUNTIFS([0]!Outcome, "successful", [0]!goal, "&gt;=15000", [0]!goal, "&lt;20000")</f>
        <v>10</v>
      </c>
      <c r="C6">
        <f>COUNTIFS([0]!Outcome, "failed", [0]!goal, "&gt;=15000", [0]!goal, "&lt;20000")</f>
        <v>0</v>
      </c>
      <c r="D6">
        <f>COUNTIFS([0]!Outcome, "canceled", [0]!goal, "&gt;=15000", [0]!goal, "&lt;20000")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t="s">
        <v>2114</v>
      </c>
      <c r="B7">
        <f>COUNTIFS([0]!Outcome, "successful", [0]!goal, "&gt;=20000", [0]!goal, "&lt;25000")</f>
        <v>7</v>
      </c>
      <c r="C7">
        <f>COUNTIFS([0]!Outcome, "failed", [0]!goal, "&gt;=20000", [0]!goal, "&lt;25000")</f>
        <v>0</v>
      </c>
      <c r="D7">
        <f>COUNTIFS([0]!Outcome, "canceled", [0]!goal, "&gt;=20000", [0]!goal, "&lt;25000")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t="s">
        <v>2115</v>
      </c>
      <c r="B8">
        <f>COUNTIFS([0]!Outcome, "successful", [0]!goal, "&gt;=25000", [0]!goal, "&lt;30000")</f>
        <v>11</v>
      </c>
      <c r="C8">
        <f>COUNTIFS([0]!Outcome, "failed", [0]!goal, "&gt;=25000", [0]!goal, "&lt;30000")</f>
        <v>3</v>
      </c>
      <c r="D8">
        <f>COUNTIFS([0]!Outcome, "canceled", [0]!goal, "&gt;=25000", [0]!goal, "&lt;30000")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t="s">
        <v>2116</v>
      </c>
      <c r="B9">
        <f>COUNTIFS([0]!Outcome, "successful", [0]!goal, "&gt;=30000", [0]!goal, "&lt;35000")</f>
        <v>7</v>
      </c>
      <c r="C9">
        <f>COUNTIFS([0]!Outcome, "failed", [0]!goal, "&gt;=30000", [0]!goal, "&lt;35000")</f>
        <v>0</v>
      </c>
      <c r="D9">
        <f>COUNTIFS([0]!Outcome, "canceled", [0]!goal, "&gt;=30000", [0]!goal, "&lt;35000")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t="s">
        <v>2117</v>
      </c>
      <c r="B10">
        <f>COUNTIFS([0]!Outcome, "successful", [0]!goal, "&gt;=35000", [0]!goal, "&lt;40000")</f>
        <v>8</v>
      </c>
      <c r="C10">
        <f>COUNTIFS([0]!Outcome, "failed", [0]!goal, "&gt;=35000", [0]!goal, "&lt;40000")</f>
        <v>3</v>
      </c>
      <c r="D10">
        <f>COUNTIFS([0]!Outcome, "canceled", [0]!goal, "&gt;=35000", [0]!goal, "&lt;40000")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t="s">
        <v>2118</v>
      </c>
      <c r="B11">
        <f>COUNTIFS([0]!Outcome, "successful", [0]!goal, "&gt;=40000", [0]!goal, "&lt;45000")</f>
        <v>11</v>
      </c>
      <c r="C11">
        <f>COUNTIFS([0]!Outcome, "failed", [0]!goal, "&gt;=40000", [0]!goal, "&lt;45000")</f>
        <v>3</v>
      </c>
      <c r="D11">
        <f>COUNTIFS([0]!Outcome, "canceled", [0]!goal, "&gt;=40000", [0]!goal, "&lt;45000")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t="s">
        <v>2119</v>
      </c>
      <c r="B12">
        <f>COUNTIFS([0]!Outcome, "successful", [0]!goal, "&gt;=45000", [0]!goal, "&lt;50000")</f>
        <v>8</v>
      </c>
      <c r="C12">
        <f>COUNTIFS([0]!Outcome, "failed", [0]!goal, "&gt;=45000", [0]!goal, "&lt;50000")</f>
        <v>3</v>
      </c>
      <c r="D12">
        <f>COUNTIFS([0]!Outcome, "canceled", [0]!goal, "&gt;=45000", [0]!goal, "&lt;50000")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ht="15.75" customHeight="1" x14ac:dyDescent="0.25">
      <c r="A13" s="19" t="s">
        <v>2120</v>
      </c>
      <c r="B13">
        <f>COUNTIFS([0]!Outcome, "successful", [0]!goal, "&gt;=50000")</f>
        <v>114</v>
      </c>
      <c r="C13">
        <f>COUNTIFS([0]!Outcome, "failed", [0]!goal, "&gt;=50000")</f>
        <v>163</v>
      </c>
      <c r="D13">
        <f>COUNTIFS([0]!Outcome, "canceled", [0]!goal, 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33C7-1833-4EDD-91B0-140359312F2F}">
  <dimension ref="A1:L566"/>
  <sheetViews>
    <sheetView tabSelected="1" workbookViewId="0">
      <selection activeCell="O11" sqref="O11"/>
    </sheetView>
  </sheetViews>
  <sheetFormatPr defaultRowHeight="15.75" x14ac:dyDescent="0.25"/>
  <cols>
    <col min="1" max="1" width="12.625" customWidth="1"/>
    <col min="2" max="2" width="20.875" customWidth="1"/>
    <col min="3" max="5" width="12.625" customWidth="1"/>
    <col min="8" max="8" width="11.625" customWidth="1"/>
    <col min="11" max="11" width="13" customWidth="1"/>
    <col min="12" max="12" width="13" bestFit="1" customWidth="1"/>
  </cols>
  <sheetData>
    <row r="1" spans="1:12" x14ac:dyDescent="0.25">
      <c r="A1" s="23" t="s">
        <v>4</v>
      </c>
      <c r="B1" s="23" t="s">
        <v>5</v>
      </c>
      <c r="C1" s="21"/>
      <c r="D1" s="23" t="s">
        <v>4</v>
      </c>
      <c r="E1" s="23" t="s">
        <v>5</v>
      </c>
    </row>
    <row r="2" spans="1:12" x14ac:dyDescent="0.25">
      <c r="A2" t="s">
        <v>20</v>
      </c>
      <c r="B2">
        <v>158</v>
      </c>
      <c r="D2" t="s">
        <v>14</v>
      </c>
      <c r="E2">
        <v>0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  <c r="H4" s="25" t="s">
        <v>20</v>
      </c>
      <c r="I4" s="25"/>
      <c r="K4" s="25" t="s">
        <v>14</v>
      </c>
      <c r="L4" s="25"/>
    </row>
    <row r="5" spans="1:12" x14ac:dyDescent="0.25">
      <c r="A5" t="s">
        <v>20</v>
      </c>
      <c r="B5">
        <v>227</v>
      </c>
      <c r="D5" t="s">
        <v>14</v>
      </c>
      <c r="E5">
        <v>18</v>
      </c>
      <c r="H5" t="s">
        <v>2084</v>
      </c>
      <c r="I5" s="7">
        <f>AVERAGE(success_outcome)</f>
        <v>851.14690265486729</v>
      </c>
      <c r="K5" t="s">
        <v>2084</v>
      </c>
      <c r="L5" s="7">
        <f>AVERAGE(failed_outcome)</f>
        <v>585.61538461538464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H6" t="s">
        <v>2091</v>
      </c>
      <c r="I6" s="20">
        <f>MEDIAN(success_outcome)</f>
        <v>201</v>
      </c>
      <c r="K6" t="s">
        <v>2091</v>
      </c>
      <c r="L6" s="7">
        <f>MEDIAN(failed_outcome)</f>
        <v>114.5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H7" t="s">
        <v>2092</v>
      </c>
      <c r="I7" s="24">
        <f>MIN(success_outcome)</f>
        <v>16</v>
      </c>
      <c r="K7" t="s">
        <v>2092</v>
      </c>
      <c r="L7" s="24">
        <f>MIN(failed_outcome)</f>
        <v>0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  <c r="H8" t="s">
        <v>2093</v>
      </c>
      <c r="I8" s="24">
        <f>MAX(success_outcome)</f>
        <v>7295</v>
      </c>
      <c r="K8" t="s">
        <v>2093</v>
      </c>
      <c r="L8" s="24">
        <f>MAX(failed_outcome)</f>
        <v>6080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  <c r="H9" t="s">
        <v>2123</v>
      </c>
      <c r="I9">
        <f>_xlfn.VAR.P(success_outcome)</f>
        <v>1603373.7324019109</v>
      </c>
      <c r="K9" t="s">
        <v>2123</v>
      </c>
      <c r="L9" s="7">
        <f>_xlfn.VAR.P(failed_outcome)</f>
        <v>921574.68174133555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  <c r="H10" t="s">
        <v>2124</v>
      </c>
      <c r="I10" s="7">
        <f>_xlfn.STDEV.P(success_outcome)</f>
        <v>1266.2439466397898</v>
      </c>
      <c r="K10" t="s">
        <v>2124</v>
      </c>
      <c r="L10" s="7">
        <f>_xlfn.STDEV.P(failed_outcome)</f>
        <v>959.98681331637863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  <c r="H13" s="26" t="s">
        <v>2126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  <c r="H15" s="26" t="s">
        <v>2125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sortState xmlns:xlrd2="http://schemas.microsoft.com/office/spreadsheetml/2017/richdata2" ref="K2:L566">
    <sortCondition descending="1" ref="K1:K566"/>
  </sortState>
  <mergeCells count="2">
    <mergeCell ref="H4:I4"/>
    <mergeCell ref="K4:L4"/>
  </mergeCells>
  <conditionalFormatting sqref="A2:A566 D2:D365 K567:K1048576">
    <cfRule type="cellIs" dxfId="11" priority="101" operator="equal">
      <formula>"canceled"</formula>
    </cfRule>
    <cfRule type="containsText" dxfId="10" priority="102" operator="containsText" text="live">
      <formula>NOT(ISERROR(SEARCH("live",A2)))</formula>
    </cfRule>
    <cfRule type="cellIs" dxfId="9" priority="103" operator="equal">
      <formula>"successful"</formula>
    </cfRule>
    <cfRule type="cellIs" dxfId="8" priority="104" operator="equal">
      <formula>"failed"</formula>
    </cfRule>
  </conditionalFormatting>
  <conditionalFormatting sqref="H4">
    <cfRule type="cellIs" dxfId="7" priority="5" operator="equal">
      <formula>"canceled"</formula>
    </cfRule>
    <cfRule type="containsText" dxfId="6" priority="6" operator="containsText" text="live">
      <formula>NOT(ISERROR(SEARCH("live",H4)))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K4">
    <cfRule type="cellIs" dxfId="3" priority="1" operator="equal">
      <formula>"canceled"</formula>
    </cfRule>
    <cfRule type="containsText" dxfId="2" priority="2" operator="containsText" text="live">
      <formula>NOT(ISERROR(SEARCH("live",K4)))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Crowdfunding</vt:lpstr>
      <vt:lpstr>Outcome per Category</vt:lpstr>
      <vt:lpstr>Outcome per SubCategory</vt:lpstr>
      <vt:lpstr>Outcomes by Launch Date</vt:lpstr>
      <vt:lpstr>Crowdfunding Goal Analysis</vt:lpstr>
      <vt:lpstr>Statistical Analysis</vt:lpstr>
      <vt:lpstr>Antioxidants</vt:lpstr>
      <vt:lpstr>backers</vt:lpstr>
      <vt:lpstr>category_success</vt:lpstr>
      <vt:lpstr>Crowdfunding!Extract</vt:lpstr>
      <vt:lpstr>failed_outcome</vt:lpstr>
      <vt:lpstr>goal</vt:lpstr>
      <vt:lpstr>Outcome</vt:lpstr>
      <vt:lpstr>outcome_backers</vt:lpstr>
      <vt:lpstr>success_outcome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Christopher Turner</cp:lastModifiedBy>
  <dcterms:created xsi:type="dcterms:W3CDTF">2021-09-29T18:52:28Z</dcterms:created>
  <dcterms:modified xsi:type="dcterms:W3CDTF">2024-06-09T03:08:31Z</dcterms:modified>
</cp:coreProperties>
</file>