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745" activeTab="1"/>
  </bookViews>
  <sheets>
    <sheet name="DANE" sheetId="1" r:id="rId1"/>
    <sheet name="PODSUMOWANIE" sheetId="2" r:id="rId2"/>
  </sheets>
  <definedNames>
    <definedName name="_Regression_Int" localSheetId="0" hidden="1">1</definedName>
    <definedName name="A">DANE!$A$1</definedName>
    <definedName name="B">DANE!$B$1</definedName>
    <definedName name="C_">DANE!$C$1</definedName>
    <definedName name="D">DANE!$D$1</definedName>
    <definedName name="E">DANE!$E$1</definedName>
    <definedName name="F">DANE!$F$1</definedName>
  </definedNames>
  <calcPr calcId="145621"/>
</workbook>
</file>

<file path=xl/calcChain.xml><?xml version="1.0" encoding="utf-8"?>
<calcChain xmlns="http://schemas.openxmlformats.org/spreadsheetml/2006/main">
  <c r="E12" i="2" l="1"/>
  <c r="E11" i="2"/>
  <c r="E10" i="2"/>
  <c r="E9" i="2"/>
  <c r="E5" i="2"/>
  <c r="C5" i="2"/>
  <c r="B5" i="2"/>
  <c r="B6" i="2"/>
  <c r="E7" i="2"/>
  <c r="D7" i="2"/>
  <c r="C7" i="2"/>
  <c r="C6" i="2"/>
  <c r="B7" i="2"/>
  <c r="E6" i="2"/>
  <c r="D6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ID35" i="1" l="1"/>
  <c r="D35" i="1" s="1"/>
  <c r="IF9" i="2"/>
  <c r="F9" i="2" s="1"/>
  <c r="IF10" i="2"/>
  <c r="F10" i="2" s="1"/>
  <c r="IF11" i="2"/>
  <c r="F11" i="2" s="1"/>
  <c r="IF12" i="2"/>
  <c r="F12" i="2" s="1"/>
  <c r="IF6" i="2"/>
  <c r="F6" i="2" s="1"/>
  <c r="IF7" i="2"/>
  <c r="F7" i="2" s="1"/>
  <c r="IF5" i="2"/>
  <c r="F5" i="2" s="1"/>
  <c r="IE12" i="2"/>
  <c r="IE11" i="2"/>
  <c r="IE10" i="2"/>
  <c r="IE9" i="2"/>
  <c r="IC6" i="2"/>
  <c r="ID6" i="2"/>
  <c r="IE6" i="2"/>
  <c r="IC7" i="2"/>
  <c r="ID7" i="2"/>
  <c r="IE7" i="2"/>
  <c r="IB7" i="2"/>
  <c r="IB6" i="2"/>
  <c r="IC5" i="2"/>
  <c r="IE5" i="2"/>
  <c r="IB5" i="2"/>
  <c r="IE35" i="1"/>
  <c r="E35" i="1" s="1"/>
  <c r="IE4" i="1"/>
  <c r="IE5" i="1"/>
  <c r="IE6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E30" i="1"/>
  <c r="IE31" i="1"/>
  <c r="IE32" i="1"/>
  <c r="IE33" i="1"/>
  <c r="IE34" i="1"/>
  <c r="IE3" i="1"/>
  <c r="ID4" i="1"/>
  <c r="ID5" i="1"/>
  <c r="ID6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1" i="1"/>
  <c r="ID22" i="1"/>
  <c r="ID23" i="1"/>
  <c r="ID24" i="1"/>
  <c r="ID25" i="1"/>
  <c r="ID26" i="1"/>
  <c r="ID27" i="1"/>
  <c r="ID28" i="1"/>
  <c r="ID29" i="1"/>
  <c r="ID30" i="1"/>
  <c r="ID31" i="1"/>
  <c r="ID32" i="1"/>
  <c r="ID33" i="1"/>
  <c r="ID34" i="1"/>
  <c r="ID3" i="1"/>
</calcChain>
</file>

<file path=xl/sharedStrings.xml><?xml version="1.0" encoding="utf-8"?>
<sst xmlns="http://schemas.openxmlformats.org/spreadsheetml/2006/main" count="59" uniqueCount="50">
  <si>
    <t>KRAJ</t>
  </si>
  <si>
    <t>POW</t>
  </si>
  <si>
    <t>Grecja</t>
  </si>
  <si>
    <t>Lichtenstein</t>
  </si>
  <si>
    <t>Norwegia</t>
  </si>
  <si>
    <t>Portugalia</t>
  </si>
  <si>
    <t>San Marino</t>
  </si>
  <si>
    <t>Wlochy</t>
  </si>
  <si>
    <t>Bulgaria</t>
  </si>
  <si>
    <t>Monako</t>
  </si>
  <si>
    <t>Niemcy</t>
  </si>
  <si>
    <t>Szwecja</t>
  </si>
  <si>
    <t>Watykan</t>
  </si>
  <si>
    <t>Albania</t>
  </si>
  <si>
    <t>Islandia</t>
  </si>
  <si>
    <t>Luksemburg</t>
  </si>
  <si>
    <t>Irlandia</t>
  </si>
  <si>
    <t>Polska</t>
  </si>
  <si>
    <t>Francja</t>
  </si>
  <si>
    <t>Rumunia</t>
  </si>
  <si>
    <t>Austria</t>
  </si>
  <si>
    <t>Belgia</t>
  </si>
  <si>
    <t>Holandia</t>
  </si>
  <si>
    <t>Wegry</t>
  </si>
  <si>
    <t>Dania</t>
  </si>
  <si>
    <t>Malta</t>
  </si>
  <si>
    <t>Wielka Brytania</t>
  </si>
  <si>
    <t>Andora</t>
  </si>
  <si>
    <t>Hiszpania</t>
  </si>
  <si>
    <t>Szwajcaria</t>
  </si>
  <si>
    <t>Finlandia</t>
  </si>
  <si>
    <t>suma</t>
  </si>
  <si>
    <t>maksimum</t>
  </si>
  <si>
    <t>minimum</t>
  </si>
  <si>
    <t>gęstość
zaludnienia</t>
  </si>
  <si>
    <r>
      <t xml:space="preserve">Uzupełnij poniższe zestawienia odwołując się w obliczeniach do danych zawartych w arkuszu </t>
    </r>
    <r>
      <rPr>
        <b/>
        <sz val="12"/>
        <rFont val="Arial CE"/>
        <charset val="238"/>
      </rPr>
      <t>DANE</t>
    </r>
  </si>
  <si>
    <t xml:space="preserve"> </t>
  </si>
  <si>
    <t>Źle</t>
  </si>
  <si>
    <t>Dobrze</t>
  </si>
  <si>
    <t>Prawie OK.</t>
  </si>
  <si>
    <t>Wiersz!!!</t>
  </si>
  <si>
    <t>Rosja</t>
  </si>
  <si>
    <t>Chorwacja</t>
  </si>
  <si>
    <t>Republika Czech</t>
  </si>
  <si>
    <t>ludność (2013)</t>
  </si>
  <si>
    <t>ludność (2014)
(ludność * 120%)</t>
  </si>
  <si>
    <r>
      <t>Jaka jest łączna powierzchnia krajów o powierzchni poniżej 500 km</t>
    </r>
    <r>
      <rPr>
        <vertAlign val="superscript"/>
        <sz val="10"/>
        <rFont val="Calibri"/>
        <family val="2"/>
        <charset val="238"/>
        <scheme val="minor"/>
      </rPr>
      <t>2</t>
    </r>
    <r>
      <rPr>
        <sz val="10"/>
        <rFont val="Calibri"/>
        <family val="2"/>
        <charset val="238"/>
        <scheme val="minor"/>
      </rPr>
      <t xml:space="preserve"> ?</t>
    </r>
  </si>
  <si>
    <t>Ile krajów jest wpisanych na liście ?</t>
  </si>
  <si>
    <r>
      <t>Ile krajów ma powierzchnię większą od 100 000 km</t>
    </r>
    <r>
      <rPr>
        <vertAlign val="superscript"/>
        <sz val="10"/>
        <rFont val="Calibri"/>
        <family val="2"/>
        <charset val="238"/>
        <scheme val="minor"/>
      </rPr>
      <t xml:space="preserve">2 </t>
    </r>
    <r>
      <rPr>
        <sz val="10"/>
        <rFont val="Calibri"/>
        <family val="2"/>
        <charset val="238"/>
        <scheme val="minor"/>
      </rPr>
      <t>?</t>
    </r>
  </si>
  <si>
    <r>
      <t>Ile osób mieszkało w 2013 roku w krajach o powierzchni poniżej 1 000 km</t>
    </r>
    <r>
      <rPr>
        <vertAlign val="superscript"/>
        <sz val="10"/>
        <rFont val="Calibri"/>
        <family val="2"/>
        <charset val="238"/>
        <scheme val="minor"/>
      </rPr>
      <t xml:space="preserve">2 </t>
    </r>
    <r>
      <rPr>
        <sz val="10"/>
        <rFont val="Calibri"/>
        <family val="2"/>
        <charset val="238"/>
        <scheme val="minor"/>
      </rPr>
      <t>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</si>
</sst>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;[Red]&quot;-&quot;#,##0"/>
    <numFmt numFmtId="165" formatCode="#,##0.00;[Red]&quot;-&quot;#,##0.00"/>
    <numFmt numFmtId="166" formatCode="General_)"/>
  </numFmts>
  <fonts count="14" x14ac:knownFonts="1">
    <font>
      <sz val="10"/>
      <name val="Courier"/>
      <charset val="238"/>
    </font>
    <font>
      <sz val="10"/>
      <name val="Arial CE"/>
      <charset val="238"/>
    </font>
    <font>
      <sz val="10"/>
      <name val="Times New Roman CE"/>
      <charset val="238"/>
    </font>
    <font>
      <sz val="12"/>
      <name val="Arial CE"/>
      <family val="2"/>
      <charset val="238"/>
    </font>
    <font>
      <sz val="10"/>
      <name val="Arial"/>
      <family val="2"/>
      <charset val="238"/>
    </font>
    <font>
      <b/>
      <sz val="12"/>
      <name val="Arial CE"/>
      <charset val="238"/>
    </font>
    <font>
      <b/>
      <sz val="10"/>
      <color indexed="12"/>
      <name val="Times New Roman CE"/>
      <charset val="238"/>
    </font>
    <font>
      <sz val="10"/>
      <color indexed="9"/>
      <name val="Arial"/>
      <family val="2"/>
      <charset val="238"/>
    </font>
    <font>
      <sz val="10"/>
      <color indexed="9"/>
      <name val="Courier"/>
      <charset val="238"/>
    </font>
    <font>
      <b/>
      <sz val="10"/>
      <color indexed="12"/>
      <name val="Courier"/>
      <family val="3"/>
    </font>
    <font>
      <sz val="10"/>
      <color indexed="12"/>
      <name val="Courier"/>
      <charset val="238"/>
    </font>
    <font>
      <sz val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vertAlign val="superscript"/>
      <sz val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166" fontId="0" fillId="0" borderId="0"/>
    <xf numFmtId="165" fontId="1" fillId="0" borderId="0" applyFont="0" applyFill="0" applyBorder="0" applyAlignment="0" applyProtection="0"/>
  </cellStyleXfs>
  <cellXfs count="29">
    <xf numFmtId="166" fontId="0" fillId="0" borderId="0" xfId="0"/>
    <xf numFmtId="166" fontId="2" fillId="0" borderId="0" xfId="0" applyFont="1"/>
    <xf numFmtId="166" fontId="3" fillId="0" borderId="0" xfId="0" applyFont="1" applyAlignment="1">
      <alignment horizontal="centerContinuous"/>
    </xf>
    <xf numFmtId="166" fontId="4" fillId="0" borderId="0" xfId="0" applyFont="1"/>
    <xf numFmtId="166" fontId="3" fillId="0" borderId="0" xfId="0" applyFont="1" applyAlignment="1">
      <alignment horizontal="left"/>
    </xf>
    <xf numFmtId="166" fontId="0" fillId="0" borderId="1" xfId="0" applyBorder="1" applyAlignment="1">
      <alignment horizontal="center"/>
    </xf>
    <xf numFmtId="166" fontId="2" fillId="2" borderId="0" xfId="0" quotePrefix="1" applyFont="1" applyFill="1" applyAlignment="1">
      <alignment horizontal="center"/>
    </xf>
    <xf numFmtId="166" fontId="6" fillId="0" borderId="0" xfId="0" applyFont="1" applyAlignment="1">
      <alignment horizontal="center"/>
    </xf>
    <xf numFmtId="166" fontId="7" fillId="0" borderId="0" xfId="0" applyFont="1"/>
    <xf numFmtId="166" fontId="8" fillId="0" borderId="0" xfId="0" applyFont="1"/>
    <xf numFmtId="166" fontId="9" fillId="0" borderId="0" xfId="0" applyFont="1" applyAlignment="1">
      <alignment horizontal="center"/>
    </xf>
    <xf numFmtId="166" fontId="10" fillId="0" borderId="0" xfId="0" applyFont="1"/>
    <xf numFmtId="164" fontId="0" fillId="0" borderId="1" xfId="1" applyNumberFormat="1" applyFont="1" applyBorder="1" applyAlignment="1">
      <alignment horizontal="center"/>
    </xf>
    <xf numFmtId="166" fontId="2" fillId="0" borderId="1" xfId="0" applyFont="1" applyBorder="1" applyAlignment="1">
      <alignment horizontal="center"/>
    </xf>
    <xf numFmtId="166" fontId="11" fillId="3" borderId="0" xfId="0" applyFont="1" applyFill="1" applyAlignment="1" applyProtection="1">
      <alignment horizontal="center"/>
    </xf>
    <xf numFmtId="166" fontId="11" fillId="3" borderId="0" xfId="0" applyFont="1" applyFill="1"/>
    <xf numFmtId="166" fontId="11" fillId="3" borderId="0" xfId="0" applyFont="1" applyFill="1" applyAlignment="1">
      <alignment horizontal="right"/>
    </xf>
    <xf numFmtId="166" fontId="2" fillId="0" borderId="2" xfId="0" applyFont="1" applyBorder="1" applyAlignment="1">
      <alignment horizontal="center"/>
    </xf>
    <xf numFmtId="166" fontId="11" fillId="2" borderId="1" xfId="0" applyFont="1" applyFill="1" applyBorder="1" applyAlignment="1" applyProtection="1">
      <alignment horizontal="center"/>
    </xf>
    <xf numFmtId="166" fontId="11" fillId="2" borderId="1" xfId="0" applyFont="1" applyFill="1" applyBorder="1"/>
    <xf numFmtId="166" fontId="11" fillId="0" borderId="1" xfId="0" applyFont="1" applyBorder="1" applyAlignment="1" applyProtection="1">
      <alignment horizontal="left"/>
    </xf>
    <xf numFmtId="166" fontId="11" fillId="0" borderId="1" xfId="0" applyFont="1" applyBorder="1" applyProtection="1"/>
    <xf numFmtId="166" fontId="11" fillId="0" borderId="1" xfId="0" applyFont="1" applyBorder="1" applyAlignment="1">
      <alignment horizontal="center"/>
    </xf>
    <xf numFmtId="166" fontId="11" fillId="4" borderId="1" xfId="0" applyFont="1" applyFill="1" applyBorder="1" applyAlignment="1" applyProtection="1">
      <alignment horizontal="left"/>
    </xf>
    <xf numFmtId="166" fontId="11" fillId="4" borderId="1" xfId="0" applyFont="1" applyFill="1" applyBorder="1" applyProtection="1"/>
    <xf numFmtId="166" fontId="12" fillId="2" borderId="1" xfId="0" applyFont="1" applyFill="1" applyBorder="1" applyAlignment="1" applyProtection="1">
      <alignment horizontal="center" vertical="center" wrapText="1"/>
    </xf>
    <xf numFmtId="166" fontId="12" fillId="2" borderId="1" xfId="0" applyFont="1" applyFill="1" applyBorder="1" applyAlignment="1" applyProtection="1">
      <alignment horizontal="center" vertical="center"/>
    </xf>
    <xf numFmtId="166" fontId="11" fillId="2" borderId="1" xfId="0" applyFont="1" applyFill="1" applyBorder="1" applyAlignment="1" applyProtection="1">
      <alignment horizontal="center" vertical="center"/>
    </xf>
    <xf numFmtId="166" fontId="11" fillId="2" borderId="1" xfId="0" applyFont="1" applyFill="1" applyBorder="1" applyAlignment="1" applyProtection="1">
      <alignment horizontal="center" vertical="center" wrapText="1"/>
    </xf>
  </cellXfs>
  <cellStyles count="2">
    <cellStyle name="Dziesiętny" xfId="1" builtinId="3"/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2" transitionEvaluation="1"/>
  <dimension ref="A1:IE37"/>
  <sheetViews>
    <sheetView workbookViewId="0">
      <pane ySplit="2" topLeftCell="A12" activePane="bottomLeft" state="frozen"/>
      <selection pane="bottomLeft" activeCell="E34" sqref="E3:E34"/>
    </sheetView>
  </sheetViews>
  <sheetFormatPr defaultColWidth="0" defaultRowHeight="12" x14ac:dyDescent="0.15"/>
  <cols>
    <col min="1" max="1" width="15.625" customWidth="1"/>
    <col min="2" max="2" width="11.625" customWidth="1"/>
    <col min="3" max="3" width="13" bestFit="1" customWidth="1"/>
    <col min="4" max="4" width="12.625" customWidth="1"/>
    <col min="5" max="5" width="19.625" customWidth="1"/>
    <col min="6" max="235" width="9.625" customWidth="1"/>
    <col min="236" max="239" width="9.625" style="9" customWidth="1"/>
    <col min="240" max="16384" width="9.625" hidden="1"/>
  </cols>
  <sheetData>
    <row r="1" spans="1:239" s="3" customFormat="1" ht="25.5" customHeight="1" x14ac:dyDescent="0.2">
      <c r="A1" s="26" t="s">
        <v>0</v>
      </c>
      <c r="B1" s="26" t="s">
        <v>1</v>
      </c>
      <c r="C1" s="26" t="s">
        <v>44</v>
      </c>
      <c r="D1" s="25" t="s">
        <v>34</v>
      </c>
      <c r="E1" s="25" t="s">
        <v>45</v>
      </c>
      <c r="IB1" s="8"/>
      <c r="IC1" s="8"/>
      <c r="ID1" s="8"/>
      <c r="IE1" s="8"/>
    </row>
    <row r="2" spans="1:239" ht="12.75" customHeight="1" x14ac:dyDescent="0.15">
      <c r="A2" s="26"/>
      <c r="B2" s="26"/>
      <c r="C2" s="26"/>
      <c r="D2" s="26"/>
      <c r="E2" s="25"/>
    </row>
    <row r="3" spans="1:239" ht="13.5" customHeight="1" x14ac:dyDescent="0.2">
      <c r="A3" s="20" t="s">
        <v>2</v>
      </c>
      <c r="B3" s="21">
        <v>131990</v>
      </c>
      <c r="C3" s="21">
        <v>10031000</v>
      </c>
      <c r="D3" s="22">
        <f>C3/B3</f>
        <v>75.998181680430335</v>
      </c>
      <c r="E3" s="22">
        <f>C3*120%</f>
        <v>12037200</v>
      </c>
      <c r="ID3" s="9">
        <f>C3/B3</f>
        <v>75.998181680430335</v>
      </c>
      <c r="IE3" s="9">
        <f>C3*120%</f>
        <v>12037200</v>
      </c>
    </row>
    <row r="4" spans="1:239" ht="12.75" x14ac:dyDescent="0.2">
      <c r="A4" s="23" t="s">
        <v>3</v>
      </c>
      <c r="B4" s="24">
        <v>160</v>
      </c>
      <c r="C4" s="24">
        <v>28000</v>
      </c>
      <c r="D4" s="22">
        <f t="shared" ref="D4:D34" si="0">C4/B4</f>
        <v>175</v>
      </c>
      <c r="E4" s="22">
        <f t="shared" ref="E4:E34" si="1">C4*120%</f>
        <v>33600</v>
      </c>
      <c r="IB4" s="9">
        <v>0</v>
      </c>
      <c r="IC4" s="9" t="s">
        <v>36</v>
      </c>
      <c r="ID4" s="9">
        <f t="shared" ref="ID4:ID34" si="2">C4/B4</f>
        <v>175</v>
      </c>
      <c r="IE4" s="9">
        <f t="shared" ref="IE4:IE34" si="3">C4*120%</f>
        <v>33600</v>
      </c>
    </row>
    <row r="5" spans="1:239" ht="12.75" x14ac:dyDescent="0.2">
      <c r="A5" s="20" t="s">
        <v>4</v>
      </c>
      <c r="B5" s="21">
        <v>324220</v>
      </c>
      <c r="C5" s="21">
        <v>4225000</v>
      </c>
      <c r="D5" s="22">
        <f t="shared" si="0"/>
        <v>13.031275060144347</v>
      </c>
      <c r="E5" s="22">
        <f t="shared" si="1"/>
        <v>5070000</v>
      </c>
      <c r="IB5" s="9">
        <v>1</v>
      </c>
      <c r="IC5" s="9" t="s">
        <v>37</v>
      </c>
      <c r="ID5" s="9">
        <f t="shared" si="2"/>
        <v>13.031275060144347</v>
      </c>
      <c r="IE5" s="9">
        <f t="shared" si="3"/>
        <v>5070000</v>
      </c>
    </row>
    <row r="6" spans="1:239" ht="12.75" x14ac:dyDescent="0.2">
      <c r="A6" s="23" t="s">
        <v>5</v>
      </c>
      <c r="B6" s="24">
        <v>92389</v>
      </c>
      <c r="C6" s="24">
        <v>10406000</v>
      </c>
      <c r="D6" s="22">
        <f t="shared" si="0"/>
        <v>112.63245624479104</v>
      </c>
      <c r="E6" s="22">
        <f t="shared" si="1"/>
        <v>12487200</v>
      </c>
      <c r="IB6" s="9">
        <v>2</v>
      </c>
      <c r="IC6" s="9" t="s">
        <v>39</v>
      </c>
      <c r="ID6" s="9">
        <f t="shared" si="2"/>
        <v>112.63245624479104</v>
      </c>
      <c r="IE6" s="9">
        <f t="shared" si="3"/>
        <v>12487200</v>
      </c>
    </row>
    <row r="7" spans="1:239" ht="12.75" x14ac:dyDescent="0.2">
      <c r="A7" s="20" t="s">
        <v>6</v>
      </c>
      <c r="B7" s="21">
        <v>61</v>
      </c>
      <c r="C7" s="21">
        <v>23000</v>
      </c>
      <c r="D7" s="22">
        <f t="shared" si="0"/>
        <v>377.04918032786884</v>
      </c>
      <c r="E7" s="22">
        <f t="shared" si="1"/>
        <v>27600</v>
      </c>
      <c r="IB7" s="9">
        <v>3</v>
      </c>
      <c r="IC7" s="9" t="s">
        <v>38</v>
      </c>
      <c r="ID7" s="9">
        <f t="shared" si="2"/>
        <v>377.04918032786884</v>
      </c>
      <c r="IE7" s="9">
        <f t="shared" si="3"/>
        <v>27600</v>
      </c>
    </row>
    <row r="8" spans="1:239" ht="12.75" x14ac:dyDescent="0.2">
      <c r="A8" s="23" t="s">
        <v>41</v>
      </c>
      <c r="B8" s="24">
        <v>17075200</v>
      </c>
      <c r="C8" s="24">
        <v>142900000</v>
      </c>
      <c r="D8" s="22">
        <f t="shared" si="0"/>
        <v>8.3688624437781112</v>
      </c>
      <c r="E8" s="22">
        <f t="shared" si="1"/>
        <v>171480000</v>
      </c>
      <c r="IB8" s="9">
        <v>4</v>
      </c>
      <c r="IC8" s="9" t="s">
        <v>40</v>
      </c>
      <c r="ID8" s="9">
        <f t="shared" si="2"/>
        <v>8.3688624437781112</v>
      </c>
      <c r="IE8" s="9">
        <f t="shared" si="3"/>
        <v>171480000</v>
      </c>
    </row>
    <row r="9" spans="1:239" ht="12.75" x14ac:dyDescent="0.2">
      <c r="A9" s="20" t="s">
        <v>7</v>
      </c>
      <c r="B9" s="21">
        <v>301277</v>
      </c>
      <c r="C9" s="21">
        <v>57558000</v>
      </c>
      <c r="D9" s="22">
        <f t="shared" si="0"/>
        <v>191.04677755022786</v>
      </c>
      <c r="E9" s="22">
        <f t="shared" si="1"/>
        <v>69069600</v>
      </c>
      <c r="ID9" s="9">
        <f t="shared" si="2"/>
        <v>191.04677755022786</v>
      </c>
      <c r="IE9" s="9">
        <f t="shared" si="3"/>
        <v>69069600</v>
      </c>
    </row>
    <row r="10" spans="1:239" ht="12.75" x14ac:dyDescent="0.2">
      <c r="A10" s="23" t="s">
        <v>8</v>
      </c>
      <c r="B10" s="24">
        <v>110912</v>
      </c>
      <c r="C10" s="24">
        <v>8973000</v>
      </c>
      <c r="D10" s="22">
        <f t="shared" si="0"/>
        <v>80.901976341604154</v>
      </c>
      <c r="E10" s="22">
        <f t="shared" si="1"/>
        <v>10767600</v>
      </c>
      <c r="ID10" s="9">
        <f t="shared" si="2"/>
        <v>80.901976341604154</v>
      </c>
      <c r="IE10" s="9">
        <f t="shared" si="3"/>
        <v>10767600</v>
      </c>
    </row>
    <row r="11" spans="1:239" ht="12.75" x14ac:dyDescent="0.2">
      <c r="A11" s="20" t="s">
        <v>9</v>
      </c>
      <c r="B11" s="21">
        <v>2</v>
      </c>
      <c r="C11" s="21">
        <v>28000</v>
      </c>
      <c r="D11" s="22">
        <f t="shared" si="0"/>
        <v>14000</v>
      </c>
      <c r="E11" s="22">
        <f t="shared" si="1"/>
        <v>33600</v>
      </c>
      <c r="ID11" s="9">
        <f t="shared" si="2"/>
        <v>14000</v>
      </c>
      <c r="IE11" s="9">
        <f t="shared" si="3"/>
        <v>33600</v>
      </c>
    </row>
    <row r="12" spans="1:239" ht="12.75" x14ac:dyDescent="0.2">
      <c r="A12" s="23" t="s">
        <v>10</v>
      </c>
      <c r="B12" s="24">
        <v>357046</v>
      </c>
      <c r="C12" s="24">
        <v>78048000</v>
      </c>
      <c r="D12" s="22">
        <f t="shared" si="0"/>
        <v>218.59368260672295</v>
      </c>
      <c r="E12" s="22">
        <f t="shared" si="1"/>
        <v>93657600</v>
      </c>
      <c r="ID12" s="9">
        <f t="shared" si="2"/>
        <v>218.59368260672295</v>
      </c>
      <c r="IE12" s="9">
        <f t="shared" si="3"/>
        <v>93657600</v>
      </c>
    </row>
    <row r="13" spans="1:239" ht="12.75" x14ac:dyDescent="0.2">
      <c r="A13" s="20" t="s">
        <v>11</v>
      </c>
      <c r="B13" s="21">
        <v>449964</v>
      </c>
      <c r="C13" s="21">
        <v>8462000</v>
      </c>
      <c r="D13" s="22">
        <f t="shared" si="0"/>
        <v>18.805948920358073</v>
      </c>
      <c r="E13" s="22">
        <f t="shared" si="1"/>
        <v>10154400</v>
      </c>
      <c r="ID13" s="9">
        <f t="shared" si="2"/>
        <v>18.805948920358073</v>
      </c>
      <c r="IE13" s="9">
        <f t="shared" si="3"/>
        <v>10154400</v>
      </c>
    </row>
    <row r="14" spans="1:239" ht="12.75" x14ac:dyDescent="0.2">
      <c r="A14" s="23" t="s">
        <v>12</v>
      </c>
      <c r="B14" s="24">
        <v>1</v>
      </c>
      <c r="C14" s="24">
        <v>800</v>
      </c>
      <c r="D14" s="22">
        <f t="shared" si="0"/>
        <v>800</v>
      </c>
      <c r="E14" s="22">
        <f t="shared" si="1"/>
        <v>960</v>
      </c>
      <c r="ID14" s="9">
        <f t="shared" si="2"/>
        <v>800</v>
      </c>
      <c r="IE14" s="9">
        <f t="shared" si="3"/>
        <v>960</v>
      </c>
    </row>
    <row r="15" spans="1:239" ht="12.75" x14ac:dyDescent="0.2">
      <c r="A15" s="20" t="s">
        <v>13</v>
      </c>
      <c r="B15" s="21">
        <v>28748</v>
      </c>
      <c r="C15" s="21">
        <v>3193000</v>
      </c>
      <c r="D15" s="22">
        <f t="shared" si="0"/>
        <v>111.06859607624878</v>
      </c>
      <c r="E15" s="22">
        <f t="shared" si="1"/>
        <v>3831600</v>
      </c>
      <c r="ID15" s="9">
        <f t="shared" si="2"/>
        <v>111.06859607624878</v>
      </c>
      <c r="IE15" s="9">
        <f t="shared" si="3"/>
        <v>3831600</v>
      </c>
    </row>
    <row r="16" spans="1:239" ht="12.75" x14ac:dyDescent="0.2">
      <c r="A16" s="23" t="s">
        <v>14</v>
      </c>
      <c r="B16" s="24">
        <v>103000</v>
      </c>
      <c r="C16" s="24">
        <v>251000</v>
      </c>
      <c r="D16" s="22">
        <f t="shared" si="0"/>
        <v>2.436893203883495</v>
      </c>
      <c r="E16" s="22">
        <f t="shared" si="1"/>
        <v>301200</v>
      </c>
      <c r="ID16" s="9">
        <f t="shared" si="2"/>
        <v>2.436893203883495</v>
      </c>
      <c r="IE16" s="9">
        <f t="shared" si="3"/>
        <v>301200</v>
      </c>
    </row>
    <row r="17" spans="1:239" ht="12.75" x14ac:dyDescent="0.2">
      <c r="A17" s="20" t="s">
        <v>15</v>
      </c>
      <c r="B17" s="21">
        <v>2586</v>
      </c>
      <c r="C17" s="21">
        <v>376000</v>
      </c>
      <c r="D17" s="22">
        <f t="shared" si="0"/>
        <v>145.39829853054911</v>
      </c>
      <c r="E17" s="22">
        <f t="shared" si="1"/>
        <v>451200</v>
      </c>
      <c r="ID17" s="9">
        <f t="shared" si="2"/>
        <v>145.39829853054911</v>
      </c>
      <c r="IE17" s="9">
        <f t="shared" si="3"/>
        <v>451200</v>
      </c>
    </row>
    <row r="18" spans="1:239" ht="12.75" x14ac:dyDescent="0.2">
      <c r="A18" s="23" t="s">
        <v>16</v>
      </c>
      <c r="B18" s="24">
        <v>70284</v>
      </c>
      <c r="C18" s="24">
        <v>3547000</v>
      </c>
      <c r="D18" s="22">
        <f t="shared" si="0"/>
        <v>50.46667804905811</v>
      </c>
      <c r="E18" s="22">
        <f t="shared" si="1"/>
        <v>4256400</v>
      </c>
      <c r="ID18" s="9">
        <f t="shared" si="2"/>
        <v>50.46667804905811</v>
      </c>
      <c r="IE18" s="9">
        <f t="shared" si="3"/>
        <v>4256400</v>
      </c>
    </row>
    <row r="19" spans="1:239" ht="12.75" x14ac:dyDescent="0.2">
      <c r="A19" s="20" t="s">
        <v>17</v>
      </c>
      <c r="B19" s="21">
        <v>312677</v>
      </c>
      <c r="C19" s="21">
        <v>38170000</v>
      </c>
      <c r="D19" s="22">
        <f t="shared" si="0"/>
        <v>122.07485680110786</v>
      </c>
      <c r="E19" s="22">
        <f t="shared" si="1"/>
        <v>45804000</v>
      </c>
      <c r="ID19" s="9">
        <f t="shared" si="2"/>
        <v>122.07485680110786</v>
      </c>
      <c r="IE19" s="9">
        <f t="shared" si="3"/>
        <v>45804000</v>
      </c>
    </row>
    <row r="20" spans="1:239" ht="12.75" x14ac:dyDescent="0.2">
      <c r="A20" s="23" t="s">
        <v>18</v>
      </c>
      <c r="B20" s="24">
        <v>543965</v>
      </c>
      <c r="C20" s="24">
        <v>56123000</v>
      </c>
      <c r="D20" s="22">
        <f t="shared" si="0"/>
        <v>103.17391743954114</v>
      </c>
      <c r="E20" s="22">
        <f t="shared" si="1"/>
        <v>67347600</v>
      </c>
      <c r="ID20" s="9">
        <f t="shared" si="2"/>
        <v>103.17391743954114</v>
      </c>
      <c r="IE20" s="9">
        <f t="shared" si="3"/>
        <v>67347600</v>
      </c>
    </row>
    <row r="21" spans="1:239" ht="12.75" x14ac:dyDescent="0.2">
      <c r="A21" s="20" t="s">
        <v>19</v>
      </c>
      <c r="B21" s="21">
        <v>237500</v>
      </c>
      <c r="C21" s="21">
        <v>23153000</v>
      </c>
      <c r="D21" s="22">
        <f t="shared" si="0"/>
        <v>97.486315789473679</v>
      </c>
      <c r="E21" s="22">
        <f t="shared" si="1"/>
        <v>27783600</v>
      </c>
      <c r="ID21" s="9">
        <f t="shared" si="2"/>
        <v>97.486315789473679</v>
      </c>
      <c r="IE21" s="9">
        <f t="shared" si="3"/>
        <v>27783600</v>
      </c>
    </row>
    <row r="22" spans="1:239" ht="12.75" x14ac:dyDescent="0.2">
      <c r="A22" s="23" t="s">
        <v>20</v>
      </c>
      <c r="B22" s="24">
        <v>83856</v>
      </c>
      <c r="C22" s="24">
        <v>7617000</v>
      </c>
      <c r="D22" s="22">
        <f t="shared" si="0"/>
        <v>90.834287349742411</v>
      </c>
      <c r="E22" s="22">
        <f t="shared" si="1"/>
        <v>9140400</v>
      </c>
      <c r="ID22" s="9">
        <f t="shared" si="2"/>
        <v>90.834287349742411</v>
      </c>
      <c r="IE22" s="9">
        <f t="shared" si="3"/>
        <v>9140400</v>
      </c>
    </row>
    <row r="23" spans="1:239" ht="12.75" x14ac:dyDescent="0.2">
      <c r="A23" s="20" t="s">
        <v>21</v>
      </c>
      <c r="B23" s="21">
        <v>30518</v>
      </c>
      <c r="C23" s="21">
        <v>9886000</v>
      </c>
      <c r="D23" s="22">
        <f t="shared" si="0"/>
        <v>323.93996985385672</v>
      </c>
      <c r="E23" s="22">
        <f t="shared" si="1"/>
        <v>11863200</v>
      </c>
      <c r="ID23" s="9">
        <f t="shared" si="2"/>
        <v>323.93996985385672</v>
      </c>
      <c r="IE23" s="9">
        <f t="shared" si="3"/>
        <v>11863200</v>
      </c>
    </row>
    <row r="24" spans="1:239" ht="12.75" x14ac:dyDescent="0.2">
      <c r="A24" s="23" t="s">
        <v>22</v>
      </c>
      <c r="B24" s="24">
        <v>41500</v>
      </c>
      <c r="C24" s="24">
        <v>14850000</v>
      </c>
      <c r="D24" s="22">
        <f t="shared" si="0"/>
        <v>357.8313253012048</v>
      </c>
      <c r="E24" s="22">
        <f t="shared" si="1"/>
        <v>17820000</v>
      </c>
      <c r="ID24" s="9">
        <f t="shared" si="2"/>
        <v>357.8313253012048</v>
      </c>
      <c r="IE24" s="9">
        <f t="shared" si="3"/>
        <v>17820000</v>
      </c>
    </row>
    <row r="25" spans="1:239" ht="12.75" x14ac:dyDescent="0.2">
      <c r="A25" s="20" t="s">
        <v>23</v>
      </c>
      <c r="B25" s="21">
        <v>93030</v>
      </c>
      <c r="C25" s="21">
        <v>10569000</v>
      </c>
      <c r="D25" s="22">
        <f t="shared" si="0"/>
        <v>113.60851338277975</v>
      </c>
      <c r="E25" s="22">
        <f t="shared" si="1"/>
        <v>12682800</v>
      </c>
      <c r="ID25" s="9">
        <f t="shared" si="2"/>
        <v>113.60851338277975</v>
      </c>
      <c r="IE25" s="9">
        <f t="shared" si="3"/>
        <v>12682800</v>
      </c>
    </row>
    <row r="26" spans="1:239" ht="12.75" x14ac:dyDescent="0.2">
      <c r="A26" s="23" t="s">
        <v>42</v>
      </c>
      <c r="B26" s="24">
        <v>89810</v>
      </c>
      <c r="C26" s="24">
        <v>4400000</v>
      </c>
      <c r="D26" s="22">
        <f t="shared" si="0"/>
        <v>48.992317113907134</v>
      </c>
      <c r="E26" s="22">
        <f t="shared" si="1"/>
        <v>5280000</v>
      </c>
      <c r="ID26" s="9">
        <f t="shared" si="2"/>
        <v>48.992317113907134</v>
      </c>
      <c r="IE26" s="9">
        <f t="shared" si="3"/>
        <v>5280000</v>
      </c>
    </row>
    <row r="27" spans="1:239" ht="12.75" x14ac:dyDescent="0.2">
      <c r="A27" s="20" t="s">
        <v>24</v>
      </c>
      <c r="B27" s="21">
        <v>43092</v>
      </c>
      <c r="C27" s="21">
        <v>5133000</v>
      </c>
      <c r="D27" s="22">
        <f t="shared" si="0"/>
        <v>119.11723753829017</v>
      </c>
      <c r="E27" s="22">
        <f t="shared" si="1"/>
        <v>6159600</v>
      </c>
      <c r="ID27" s="9">
        <f t="shared" si="2"/>
        <v>119.11723753829017</v>
      </c>
      <c r="IE27" s="9">
        <f t="shared" si="3"/>
        <v>6159600</v>
      </c>
    </row>
    <row r="28" spans="1:239" ht="12.75" x14ac:dyDescent="0.2">
      <c r="A28" s="23" t="s">
        <v>25</v>
      </c>
      <c r="B28" s="24">
        <v>316</v>
      </c>
      <c r="C28" s="24">
        <v>350000</v>
      </c>
      <c r="D28" s="22">
        <f t="shared" si="0"/>
        <v>1107.5949367088608</v>
      </c>
      <c r="E28" s="22">
        <f t="shared" si="1"/>
        <v>420000</v>
      </c>
      <c r="ID28" s="9">
        <f t="shared" si="2"/>
        <v>1107.5949367088608</v>
      </c>
      <c r="IE28" s="9">
        <f t="shared" si="3"/>
        <v>420000</v>
      </c>
    </row>
    <row r="29" spans="1:239" ht="12.75" x14ac:dyDescent="0.2">
      <c r="A29" s="20" t="s">
        <v>26</v>
      </c>
      <c r="B29" s="21">
        <v>244100</v>
      </c>
      <c r="C29" s="21">
        <v>57265000</v>
      </c>
      <c r="D29" s="22">
        <f t="shared" si="0"/>
        <v>234.59647685374847</v>
      </c>
      <c r="E29" s="22">
        <f t="shared" si="1"/>
        <v>68718000</v>
      </c>
      <c r="ID29" s="9">
        <f t="shared" si="2"/>
        <v>234.59647685374847</v>
      </c>
      <c r="IE29" s="9">
        <f t="shared" si="3"/>
        <v>68718000</v>
      </c>
    </row>
    <row r="30" spans="1:239" ht="12.75" x14ac:dyDescent="0.2">
      <c r="A30" s="23" t="s">
        <v>27</v>
      </c>
      <c r="B30" s="24">
        <v>453</v>
      </c>
      <c r="C30" s="24">
        <v>50000</v>
      </c>
      <c r="D30" s="22">
        <f t="shared" si="0"/>
        <v>110.37527593818984</v>
      </c>
      <c r="E30" s="22">
        <f t="shared" si="1"/>
        <v>60000</v>
      </c>
      <c r="ID30" s="9">
        <f t="shared" si="2"/>
        <v>110.37527593818984</v>
      </c>
      <c r="IE30" s="9">
        <f t="shared" si="3"/>
        <v>60000</v>
      </c>
    </row>
    <row r="31" spans="1:239" ht="12.75" x14ac:dyDescent="0.2">
      <c r="A31" s="20" t="s">
        <v>28</v>
      </c>
      <c r="B31" s="21">
        <v>504782</v>
      </c>
      <c r="C31" s="21">
        <v>39193000</v>
      </c>
      <c r="D31" s="22">
        <f t="shared" si="0"/>
        <v>77.643418346929963</v>
      </c>
      <c r="E31" s="22">
        <f t="shared" si="1"/>
        <v>47031600</v>
      </c>
      <c r="ID31" s="9">
        <f t="shared" si="2"/>
        <v>77.643418346929963</v>
      </c>
      <c r="IE31" s="9">
        <f t="shared" si="3"/>
        <v>47031600</v>
      </c>
    </row>
    <row r="32" spans="1:239" ht="12.75" x14ac:dyDescent="0.2">
      <c r="A32" s="23" t="s">
        <v>43</v>
      </c>
      <c r="B32" s="24">
        <v>78866</v>
      </c>
      <c r="C32" s="24">
        <v>10284000</v>
      </c>
      <c r="D32" s="22">
        <f t="shared" si="0"/>
        <v>130.39839728146475</v>
      </c>
      <c r="E32" s="22">
        <f t="shared" si="1"/>
        <v>12340800</v>
      </c>
      <c r="ID32" s="9">
        <f t="shared" si="2"/>
        <v>130.39839728146475</v>
      </c>
      <c r="IE32" s="9">
        <f t="shared" si="3"/>
        <v>12340800</v>
      </c>
    </row>
    <row r="33" spans="1:239" ht="12.75" x14ac:dyDescent="0.2">
      <c r="A33" s="20" t="s">
        <v>29</v>
      </c>
      <c r="B33" s="21">
        <v>41288</v>
      </c>
      <c r="C33" s="21">
        <v>6607000</v>
      </c>
      <c r="D33" s="22">
        <f t="shared" si="0"/>
        <v>160.02228250339081</v>
      </c>
      <c r="E33" s="22">
        <f t="shared" si="1"/>
        <v>7928400</v>
      </c>
      <c r="ID33" s="9">
        <f t="shared" si="2"/>
        <v>160.02228250339081</v>
      </c>
      <c r="IE33" s="9">
        <f t="shared" si="3"/>
        <v>7928400</v>
      </c>
    </row>
    <row r="34" spans="1:239" ht="12.75" x14ac:dyDescent="0.2">
      <c r="A34" s="23" t="s">
        <v>30</v>
      </c>
      <c r="B34" s="24">
        <v>338145</v>
      </c>
      <c r="C34" s="24">
        <v>4953000</v>
      </c>
      <c r="D34" s="22">
        <f t="shared" si="0"/>
        <v>14.647562436232977</v>
      </c>
      <c r="E34" s="22">
        <f t="shared" si="1"/>
        <v>5943600</v>
      </c>
      <c r="ID34" s="9">
        <f t="shared" si="2"/>
        <v>14.647562436232977</v>
      </c>
      <c r="IE34" s="9">
        <f t="shared" si="3"/>
        <v>5943600</v>
      </c>
    </row>
    <row r="35" spans="1:239" ht="12.75" x14ac:dyDescent="0.2">
      <c r="A35" s="1"/>
      <c r="B35" s="1"/>
      <c r="C35" s="1"/>
      <c r="D35" s="7" t="str">
        <f>VLOOKUP(ID35,$IB$4:$IC$8,2)</f>
        <v>Dobrze</v>
      </c>
      <c r="E35" s="7" t="str">
        <f>VLOOKUP(IE35,$IB$4:$IC$8,2)</f>
        <v>Dobrze</v>
      </c>
      <c r="ID35" s="9">
        <f>IF(OR(D3="?",D3=""),IF(D9="?",0,4),1+IF(D3=ID3,1,0)+IF(SUM(D3:D34)=SUM(ID3:ID34),1,0))</f>
        <v>3</v>
      </c>
      <c r="IE35" s="9">
        <f>IF(OR(E3="?",E3=""),IF(E9="?",0,4),1+IF(E3=IE3,1,0)+IF(SUM(E3:E34)=SUM(IE3:IE34),1,0))</f>
        <v>3</v>
      </c>
    </row>
    <row r="36" spans="1:239" ht="12.75" x14ac:dyDescent="0.2">
      <c r="A36" s="1"/>
      <c r="B36" s="1"/>
      <c r="C36" s="1"/>
      <c r="D36" s="1"/>
      <c r="E36" s="1"/>
    </row>
    <row r="37" spans="1:239" ht="12.75" x14ac:dyDescent="0.2">
      <c r="A37" s="1"/>
      <c r="B37" s="1"/>
      <c r="C37" s="1"/>
      <c r="D37" s="1"/>
      <c r="E37" s="1"/>
    </row>
  </sheetData>
  <mergeCells count="5">
    <mergeCell ref="E1:E2"/>
    <mergeCell ref="A1:A2"/>
    <mergeCell ref="B1:B2"/>
    <mergeCell ref="C1:C2"/>
    <mergeCell ref="D1:D2"/>
  </mergeCells>
  <phoneticPr fontId="0" type="noConversion"/>
  <printOptions gridLines="1" gridLinesSet="0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18"/>
  <sheetViews>
    <sheetView tabSelected="1" workbookViewId="0">
      <selection activeCell="E13" sqref="E13"/>
    </sheetView>
  </sheetViews>
  <sheetFormatPr defaultColWidth="0" defaultRowHeight="12" zeroHeight="1" x14ac:dyDescent="0.15"/>
  <cols>
    <col min="1" max="1" width="16.25" customWidth="1"/>
    <col min="2" max="2" width="11.375" customWidth="1"/>
    <col min="3" max="3" width="12.25" customWidth="1"/>
    <col min="4" max="4" width="13.375" customWidth="1"/>
    <col min="5" max="5" width="19.875" customWidth="1"/>
    <col min="6" max="6" width="11.75" customWidth="1"/>
    <col min="7" max="7" width="9" customWidth="1"/>
    <col min="8" max="234" width="9" hidden="1" customWidth="1"/>
    <col min="235" max="240" width="9" style="9" hidden="1" customWidth="1"/>
    <col min="241" max="242" width="9" style="11" hidden="1" customWidth="1"/>
    <col min="243" max="16384" width="9" hidden="1"/>
  </cols>
  <sheetData>
    <row r="1" spans="1:240" ht="15.75" x14ac:dyDescent="0.25">
      <c r="A1" s="4" t="s">
        <v>35</v>
      </c>
      <c r="B1" s="2"/>
      <c r="C1" s="2"/>
      <c r="D1" s="2"/>
      <c r="E1" s="2"/>
    </row>
    <row r="2" spans="1:240" x14ac:dyDescent="0.15"/>
    <row r="3" spans="1:240" ht="12.75" x14ac:dyDescent="0.2">
      <c r="A3" s="18"/>
      <c r="B3" s="27" t="s">
        <v>1</v>
      </c>
      <c r="C3" s="27" t="s">
        <v>44</v>
      </c>
      <c r="D3" s="28" t="s">
        <v>34</v>
      </c>
      <c r="E3" s="28" t="s">
        <v>45</v>
      </c>
    </row>
    <row r="4" spans="1:240" ht="12.75" x14ac:dyDescent="0.2">
      <c r="A4" s="19"/>
      <c r="B4" s="27"/>
      <c r="C4" s="27"/>
      <c r="D4" s="27"/>
      <c r="E4" s="28"/>
    </row>
    <row r="5" spans="1:240" ht="13.5" x14ac:dyDescent="0.25">
      <c r="A5" s="14" t="s">
        <v>31</v>
      </c>
      <c r="B5" s="17">
        <f>SUM(DANE!B3:B34)</f>
        <v>21731738</v>
      </c>
      <c r="C5" s="17">
        <f>SUM(DANE!C3:C34)</f>
        <v>616652800</v>
      </c>
      <c r="D5" s="6"/>
      <c r="E5" s="17">
        <f>SUM(DANE!E3:E34)</f>
        <v>739983360</v>
      </c>
      <c r="F5" s="10" t="str">
        <f>VLOOKUP(IF5,$IB$9:$IC$13,2)</f>
        <v>Dobrze</v>
      </c>
      <c r="IB5" s="9">
        <f>SUM(DANE!B3:B34)</f>
        <v>21731738</v>
      </c>
      <c r="IC5" s="9">
        <f>SUM(DANE!C3:C34)</f>
        <v>616652800</v>
      </c>
      <c r="IE5" s="9">
        <f>SUM(DANE!E3:E34)</f>
        <v>739983360</v>
      </c>
      <c r="IF5" s="9">
        <f>IF(OR(B5="?",B5=""),0,1+IF(B5=IB5,1,0)+IF(SUM(B5:E5)=SUM(IB5:IE5),1,0))</f>
        <v>3</v>
      </c>
    </row>
    <row r="6" spans="1:240" ht="13.5" x14ac:dyDescent="0.25">
      <c r="A6" s="14" t="s">
        <v>32</v>
      </c>
      <c r="B6" s="13">
        <f>MAX(DANE!B3:B34)</f>
        <v>17075200</v>
      </c>
      <c r="C6" s="13">
        <f>MAX(DANE!C3:C34)</f>
        <v>142900000</v>
      </c>
      <c r="D6" s="13">
        <f>MAX(DANE!D3:D34)</f>
        <v>14000</v>
      </c>
      <c r="E6" s="13">
        <f>MAX(DANE!E3:E34)</f>
        <v>171480000</v>
      </c>
      <c r="F6" s="10" t="str">
        <f t="shared" ref="F6:F12" si="0">VLOOKUP(IF6,$IB$9:$IC$13,2)</f>
        <v>Dobrze</v>
      </c>
      <c r="IB6" s="9">
        <f>MAX(DANE!B3:B34)</f>
        <v>17075200</v>
      </c>
      <c r="IC6" s="9">
        <f>MAX(DANE!C3:C34)</f>
        <v>142900000</v>
      </c>
      <c r="ID6" s="9">
        <f>MAX(DANE!D3:D34)</f>
        <v>14000</v>
      </c>
      <c r="IE6" s="9">
        <f>MAX(DANE!E3:E34)</f>
        <v>171480000</v>
      </c>
      <c r="IF6" s="9">
        <f>IF(OR(B6="?",B6=""),0,1+IF(B6=IB6,1,0)+IF(SUM(B6:E6)=SUM(IB6:IE6),1,0))</f>
        <v>3</v>
      </c>
    </row>
    <row r="7" spans="1:240" ht="13.5" x14ac:dyDescent="0.25">
      <c r="A7" s="14" t="s">
        <v>33</v>
      </c>
      <c r="B7" s="13">
        <f>MIN(DANE!B3:B34)</f>
        <v>1</v>
      </c>
      <c r="C7" s="13">
        <f>MIN(DANE!C3:C34)</f>
        <v>800</v>
      </c>
      <c r="D7" s="13">
        <f>MIN(DANE!D3:D34)</f>
        <v>2.436893203883495</v>
      </c>
      <c r="E7" s="13">
        <f>MIN(DANE!E3:E34)</f>
        <v>960</v>
      </c>
      <c r="F7" s="10" t="str">
        <f t="shared" si="0"/>
        <v>Dobrze</v>
      </c>
      <c r="IB7" s="9">
        <f>MIN(DANE!B3:B34)</f>
        <v>1</v>
      </c>
      <c r="IC7" s="9">
        <f>MIN(DANE!C3:C34)</f>
        <v>800</v>
      </c>
      <c r="ID7" s="9">
        <f>MIN(DANE!D3:D34)</f>
        <v>2.436893203883495</v>
      </c>
      <c r="IE7" s="9">
        <f>MIN(DANE!E3:E34)</f>
        <v>960</v>
      </c>
      <c r="IF7" s="9">
        <f>IF(OR(B7="?",B7=""),0,1+IF(B7=IB7,1,0)+IF(SUM(B7:E7)=SUM(IB7:IE7),1,0))</f>
        <v>3</v>
      </c>
    </row>
    <row r="8" spans="1:240" ht="13.5" x14ac:dyDescent="0.25">
      <c r="F8" s="10"/>
    </row>
    <row r="9" spans="1:240" ht="13.5" x14ac:dyDescent="0.25">
      <c r="A9" s="15"/>
      <c r="B9" s="15"/>
      <c r="C9" s="15"/>
      <c r="D9" s="16" t="s">
        <v>47</v>
      </c>
      <c r="E9" s="5">
        <f>COUNTA(DANE!A3:A34)</f>
        <v>32</v>
      </c>
      <c r="F9" s="10" t="str">
        <f t="shared" si="0"/>
        <v>Dobrze</v>
      </c>
      <c r="IB9" s="9">
        <v>0</v>
      </c>
      <c r="IC9" s="9" t="s">
        <v>36</v>
      </c>
      <c r="IE9" s="9">
        <f>COUNTA(DANE!A3:A34)</f>
        <v>32</v>
      </c>
      <c r="IF9" s="9">
        <f>IF(OR(E9="?",E9=""),0,1+IF(E9=IE9,2,0))</f>
        <v>3</v>
      </c>
    </row>
    <row r="10" spans="1:240" ht="15.75" x14ac:dyDescent="0.25">
      <c r="A10" s="15"/>
      <c r="B10" s="15"/>
      <c r="C10" s="15"/>
      <c r="D10" s="16" t="s">
        <v>48</v>
      </c>
      <c r="E10" s="12">
        <f>COUNTIF(DANE!B3:B34,"&gt;100000")</f>
        <v>14</v>
      </c>
      <c r="F10" s="10" t="str">
        <f t="shared" si="0"/>
        <v>Dobrze</v>
      </c>
      <c r="IB10" s="9">
        <v>1</v>
      </c>
      <c r="IC10" s="9" t="s">
        <v>37</v>
      </c>
      <c r="IE10" s="9">
        <f>COUNTIF(DANE!B3:B34,"&gt;100000")</f>
        <v>14</v>
      </c>
      <c r="IF10" s="9">
        <f>IF(OR(E10="?",E10=""),0,1+IF(E10=IE10,2,0))</f>
        <v>3</v>
      </c>
    </row>
    <row r="11" spans="1:240" ht="15.75" x14ac:dyDescent="0.25">
      <c r="A11" s="15"/>
      <c r="B11" s="15"/>
      <c r="C11" s="15"/>
      <c r="D11" s="16" t="s">
        <v>49</v>
      </c>
      <c r="E11" s="5">
        <f>SUMIF(DANE!B3:B34,"&lt;1000",DANE!C3:C34)</f>
        <v>479800</v>
      </c>
      <c r="F11" s="10" t="str">
        <f t="shared" si="0"/>
        <v>Dobrze</v>
      </c>
      <c r="IB11" s="9">
        <v>2</v>
      </c>
      <c r="IC11" s="9" t="s">
        <v>39</v>
      </c>
      <c r="IE11" s="9">
        <f>SUMIF(DANE!B3:B34,"&lt;1000",DANE!C3:C34)</f>
        <v>479800</v>
      </c>
      <c r="IF11" s="9">
        <f>IF(OR(E11="?",E11=""),0,1+IF(E11=IE11,2,0))</f>
        <v>3</v>
      </c>
    </row>
    <row r="12" spans="1:240" ht="15.75" x14ac:dyDescent="0.25">
      <c r="A12" s="15"/>
      <c r="B12" s="15"/>
      <c r="C12" s="15"/>
      <c r="D12" s="16" t="s">
        <v>46</v>
      </c>
      <c r="E12" s="5">
        <f>SUMIF(DANE!B3:B34,"&lt;500")</f>
        <v>993</v>
      </c>
      <c r="F12" s="10" t="str">
        <f t="shared" si="0"/>
        <v>Dobrze</v>
      </c>
      <c r="IB12" s="9">
        <v>3</v>
      </c>
      <c r="IC12" s="9" t="s">
        <v>38</v>
      </c>
      <c r="IE12" s="9">
        <f>SUMIF(DANE!B3:B34,"&lt;500")</f>
        <v>993</v>
      </c>
      <c r="IF12" s="9">
        <f>IF(OR(E12="?",E12=""),0,1+IF(E12=IE12,2,0))</f>
        <v>3</v>
      </c>
    </row>
    <row r="13" spans="1:240" x14ac:dyDescent="0.15">
      <c r="IB13" s="9">
        <v>4</v>
      </c>
      <c r="IC13" s="9" t="s">
        <v>40</v>
      </c>
    </row>
    <row r="14" spans="1:240" x14ac:dyDescent="0.15"/>
    <row r="15" spans="1:240" x14ac:dyDescent="0.15"/>
    <row r="16" spans="1:240" x14ac:dyDescent="0.15"/>
    <row r="17" x14ac:dyDescent="0.15"/>
    <row r="18" x14ac:dyDescent="0.15"/>
  </sheetData>
  <mergeCells count="4">
    <mergeCell ref="B3:B4"/>
    <mergeCell ref="C3:C4"/>
    <mergeCell ref="D3:D4"/>
    <mergeCell ref="E3:E4"/>
  </mergeCells>
  <phoneticPr fontId="0" type="noConversion"/>
  <printOptions gridLines="1" gridLinesSet="0"/>
  <pageMargins left="0.75" right="0.75" top="1" bottom="1" header="0.5" footer="0.5"/>
  <pageSetup paperSize="262" orientation="portrait" horizontalDpi="180" verticalDpi="180" r:id="rId1"/>
  <headerFooter alignWithMargins="0">
    <oddHeader>&amp;A</oddHeader>
    <oddFooter>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6</vt:i4>
      </vt:variant>
    </vt:vector>
  </HeadingPairs>
  <TitlesOfParts>
    <vt:vector size="8" baseType="lpstr">
      <vt:lpstr>DANE</vt:lpstr>
      <vt:lpstr>PODSUMOWANIE</vt:lpstr>
      <vt:lpstr>A</vt:lpstr>
      <vt:lpstr>B</vt:lpstr>
      <vt:lpstr>C_</vt:lpstr>
      <vt:lpstr>D</vt:lpstr>
      <vt:lpstr>E</vt:lpstr>
      <vt:lpstr>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>zadanie16</cp:keywords>
  <dc:description/>
  <cp:lastModifiedBy>student</cp:lastModifiedBy>
  <dcterms:created xsi:type="dcterms:W3CDTF">1996-12-03T21:20:05Z</dcterms:created>
  <dcterms:modified xsi:type="dcterms:W3CDTF">2018-05-22T09:57:12Z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4a084309-e9df-4001-88a8-cf4c87efe5a6</vt:lpwstr>
  </property>
</Properties>
</file>