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9405" windowHeight="4875"/>
  </bookViews>
  <sheets>
    <sheet name="OC_AC" sheetId="1" r:id="rId1"/>
    <sheet name="STAŁE" sheetId="2" r:id="rId2"/>
    <sheet name="STATYSTYKA" sheetId="3" r:id="rId3"/>
  </sheets>
  <definedNames>
    <definedName name="_xlnm._FilterDatabase" localSheetId="0" hidden="1">OC_AC!$A$2:$N$108</definedName>
  </definedNames>
  <calcPr calcId="145621"/>
</workbook>
</file>

<file path=xl/calcChain.xml><?xml version="1.0" encoding="utf-8"?>
<calcChain xmlns="http://schemas.openxmlformats.org/spreadsheetml/2006/main">
  <c r="IC3" i="3" l="1"/>
  <c r="ID4" i="3"/>
  <c r="D4" i="3" s="1"/>
  <c r="ID5" i="3"/>
  <c r="D5" i="3"/>
  <c r="ID6" i="3"/>
  <c r="D6" i="3" s="1"/>
  <c r="ID7" i="3"/>
  <c r="D7" i="3"/>
  <c r="ID8" i="3"/>
  <c r="D8" i="3" s="1"/>
  <c r="ID9" i="3"/>
  <c r="D9" i="3"/>
  <c r="ID3" i="3"/>
  <c r="D3" i="3" s="1"/>
  <c r="IC9" i="3"/>
  <c r="IC7" i="3"/>
  <c r="IC6" i="3"/>
  <c r="IC5" i="3"/>
  <c r="IC4" i="3"/>
  <c r="IJ1" i="1"/>
  <c r="J1" i="1" s="1"/>
  <c r="IK1" i="1"/>
  <c r="K1" i="1"/>
  <c r="IL1" i="1"/>
  <c r="L1" i="1" s="1"/>
  <c r="IN1" i="1"/>
  <c r="N1" i="1"/>
  <c r="II4" i="1"/>
  <c r="IJ4" i="1"/>
  <c r="IK4" i="1"/>
  <c r="II5" i="1"/>
  <c r="IJ5" i="1"/>
  <c r="IK5" i="1"/>
  <c r="IL5" i="1" s="1"/>
  <c r="IM5" i="1" s="1"/>
  <c r="IN5" i="1" s="1"/>
  <c r="II6" i="1"/>
  <c r="IJ6" i="1"/>
  <c r="IK6" i="1"/>
  <c r="II7" i="1"/>
  <c r="IL7" i="1" s="1"/>
  <c r="IM7" i="1" s="1"/>
  <c r="IN7" i="1" s="1"/>
  <c r="IJ7" i="1"/>
  <c r="IK7" i="1"/>
  <c r="II8" i="1"/>
  <c r="IJ8" i="1"/>
  <c r="IK8" i="1"/>
  <c r="II9" i="1"/>
  <c r="IJ9" i="1"/>
  <c r="IK9" i="1"/>
  <c r="IL9" i="1" s="1"/>
  <c r="IM9" i="1" s="1"/>
  <c r="IN9" i="1" s="1"/>
  <c r="II10" i="1"/>
  <c r="IJ10" i="1"/>
  <c r="IK10" i="1"/>
  <c r="II11" i="1"/>
  <c r="IL11" i="1" s="1"/>
  <c r="IM11" i="1" s="1"/>
  <c r="IN11" i="1" s="1"/>
  <c r="IJ11" i="1"/>
  <c r="IK11" i="1"/>
  <c r="II12" i="1"/>
  <c r="IJ12" i="1"/>
  <c r="IK12" i="1"/>
  <c r="II13" i="1"/>
  <c r="IJ13" i="1"/>
  <c r="IK13" i="1"/>
  <c r="IL13" i="1" s="1"/>
  <c r="IM13" i="1" s="1"/>
  <c r="IN13" i="1" s="1"/>
  <c r="II14" i="1"/>
  <c r="IJ14" i="1"/>
  <c r="IK14" i="1" s="1"/>
  <c r="II15" i="1"/>
  <c r="IL15" i="1" s="1"/>
  <c r="IM15" i="1" s="1"/>
  <c r="IN15" i="1" s="1"/>
  <c r="IJ15" i="1"/>
  <c r="IK15" i="1"/>
  <c r="II16" i="1"/>
  <c r="IJ16" i="1"/>
  <c r="IK16" i="1"/>
  <c r="II17" i="1"/>
  <c r="IJ17" i="1"/>
  <c r="IK17" i="1"/>
  <c r="IL17" i="1" s="1"/>
  <c r="IM17" i="1" s="1"/>
  <c r="IN17" i="1" s="1"/>
  <c r="II18" i="1"/>
  <c r="IJ18" i="1"/>
  <c r="IK18" i="1" s="1"/>
  <c r="II19" i="1"/>
  <c r="IL19" i="1" s="1"/>
  <c r="IM19" i="1" s="1"/>
  <c r="IN19" i="1" s="1"/>
  <c r="IJ19" i="1"/>
  <c r="IK19" i="1"/>
  <c r="II20" i="1"/>
  <c r="IJ20" i="1"/>
  <c r="IK20" i="1"/>
  <c r="II21" i="1"/>
  <c r="IJ21" i="1"/>
  <c r="IK21" i="1"/>
  <c r="IL21" i="1" s="1"/>
  <c r="IM21" i="1" s="1"/>
  <c r="IN21" i="1" s="1"/>
  <c r="II22" i="1"/>
  <c r="IJ22" i="1"/>
  <c r="IK22" i="1" s="1"/>
  <c r="II23" i="1"/>
  <c r="IL23" i="1" s="1"/>
  <c r="IJ23" i="1"/>
  <c r="IK23" i="1"/>
  <c r="IM23" i="1"/>
  <c r="IN23" i="1" s="1"/>
  <c r="II24" i="1"/>
  <c r="IJ24" i="1"/>
  <c r="IK24" i="1"/>
  <c r="II25" i="1"/>
  <c r="IJ25" i="1"/>
  <c r="IK25" i="1"/>
  <c r="IL25" i="1" s="1"/>
  <c r="IM25" i="1" s="1"/>
  <c r="IN25" i="1" s="1"/>
  <c r="II26" i="1"/>
  <c r="IJ26" i="1"/>
  <c r="IK26" i="1"/>
  <c r="II27" i="1"/>
  <c r="IL27" i="1" s="1"/>
  <c r="IM27" i="1" s="1"/>
  <c r="IN27" i="1" s="1"/>
  <c r="IJ27" i="1"/>
  <c r="IK27" i="1"/>
  <c r="II28" i="1"/>
  <c r="IJ28" i="1"/>
  <c r="IK28" i="1"/>
  <c r="II29" i="1"/>
  <c r="IJ29" i="1"/>
  <c r="IK29" i="1"/>
  <c r="IL29" i="1" s="1"/>
  <c r="IM29" i="1" s="1"/>
  <c r="IN29" i="1" s="1"/>
  <c r="II30" i="1"/>
  <c r="IJ30" i="1"/>
  <c r="IK30" i="1"/>
  <c r="II31" i="1"/>
  <c r="IJ31" i="1"/>
  <c r="IK31" i="1"/>
  <c r="IL31" i="1"/>
  <c r="IM31" i="1" s="1"/>
  <c r="IN31" i="1" s="1"/>
  <c r="II32" i="1"/>
  <c r="IJ32" i="1"/>
  <c r="IK32" i="1"/>
  <c r="II33" i="1"/>
  <c r="IJ33" i="1"/>
  <c r="IK33" i="1"/>
  <c r="IL33" i="1" s="1"/>
  <c r="IM33" i="1" s="1"/>
  <c r="IN33" i="1" s="1"/>
  <c r="II34" i="1"/>
  <c r="IJ34" i="1"/>
  <c r="IK34" i="1"/>
  <c r="II35" i="1"/>
  <c r="IJ35" i="1"/>
  <c r="IK35" i="1"/>
  <c r="IL35" i="1"/>
  <c r="IM35" i="1" s="1"/>
  <c r="IN35" i="1" s="1"/>
  <c r="II36" i="1"/>
  <c r="IJ36" i="1"/>
  <c r="IK36" i="1"/>
  <c r="II37" i="1"/>
  <c r="IJ37" i="1"/>
  <c r="IK37" i="1"/>
  <c r="IL37" i="1" s="1"/>
  <c r="IM37" i="1" s="1"/>
  <c r="IN37" i="1" s="1"/>
  <c r="II38" i="1"/>
  <c r="IJ38" i="1"/>
  <c r="IK38" i="1"/>
  <c r="II39" i="1"/>
  <c r="IJ39" i="1"/>
  <c r="IK39" i="1"/>
  <c r="IL39" i="1"/>
  <c r="IM39" i="1" s="1"/>
  <c r="IN39" i="1" s="1"/>
  <c r="II40" i="1"/>
  <c r="IJ40" i="1"/>
  <c r="IK40" i="1"/>
  <c r="II41" i="1"/>
  <c r="IJ41" i="1"/>
  <c r="IK41" i="1"/>
  <c r="IL41" i="1" s="1"/>
  <c r="IM41" i="1" s="1"/>
  <c r="IN41" i="1" s="1"/>
  <c r="II42" i="1"/>
  <c r="IJ42" i="1"/>
  <c r="IK42" i="1"/>
  <c r="II43" i="1"/>
  <c r="IJ43" i="1"/>
  <c r="IK43" i="1"/>
  <c r="IL43" i="1"/>
  <c r="IM43" i="1" s="1"/>
  <c r="IN43" i="1" s="1"/>
  <c r="II44" i="1"/>
  <c r="IJ44" i="1"/>
  <c r="IK44" i="1"/>
  <c r="II45" i="1"/>
  <c r="IJ45" i="1"/>
  <c r="IK45" i="1"/>
  <c r="IL45" i="1" s="1"/>
  <c r="IM45" i="1" s="1"/>
  <c r="IN45" i="1" s="1"/>
  <c r="II46" i="1"/>
  <c r="IJ46" i="1"/>
  <c r="IK46" i="1" s="1"/>
  <c r="II47" i="1"/>
  <c r="IL47" i="1" s="1"/>
  <c r="IM47" i="1" s="1"/>
  <c r="IN47" i="1" s="1"/>
  <c r="IJ47" i="1"/>
  <c r="IK47" i="1"/>
  <c r="II48" i="1"/>
  <c r="IJ48" i="1"/>
  <c r="IK48" i="1"/>
  <c r="II49" i="1"/>
  <c r="IJ49" i="1"/>
  <c r="IK49" i="1"/>
  <c r="IL49" i="1" s="1"/>
  <c r="IM49" i="1" s="1"/>
  <c r="IN49" i="1" s="1"/>
  <c r="II50" i="1"/>
  <c r="IL50" i="1" s="1"/>
  <c r="IM50" i="1" s="1"/>
  <c r="IN50" i="1" s="1"/>
  <c r="IJ50" i="1"/>
  <c r="IK50" i="1" s="1"/>
  <c r="II51" i="1"/>
  <c r="IL51" i="1" s="1"/>
  <c r="IM51" i="1" s="1"/>
  <c r="IN51" i="1" s="1"/>
  <c r="IJ51" i="1"/>
  <c r="IK51" i="1"/>
  <c r="II52" i="1"/>
  <c r="IJ52" i="1"/>
  <c r="IK52" i="1"/>
  <c r="II53" i="1"/>
  <c r="IJ53" i="1"/>
  <c r="IK53" i="1"/>
  <c r="IL53" i="1" s="1"/>
  <c r="IM53" i="1" s="1"/>
  <c r="IN53" i="1" s="1"/>
  <c r="II54" i="1"/>
  <c r="IJ54" i="1"/>
  <c r="IK54" i="1"/>
  <c r="II55" i="1"/>
  <c r="IL55" i="1" s="1"/>
  <c r="IM55" i="1" s="1"/>
  <c r="IN55" i="1" s="1"/>
  <c r="IJ55" i="1"/>
  <c r="IK55" i="1"/>
  <c r="II56" i="1"/>
  <c r="IJ56" i="1"/>
  <c r="IK56" i="1"/>
  <c r="II57" i="1"/>
  <c r="IJ57" i="1"/>
  <c r="IK57" i="1"/>
  <c r="IL57" i="1" s="1"/>
  <c r="IM57" i="1" s="1"/>
  <c r="IN57" i="1" s="1"/>
  <c r="II58" i="1"/>
  <c r="IJ58" i="1"/>
  <c r="IK58" i="1" s="1"/>
  <c r="II59" i="1"/>
  <c r="IL59" i="1" s="1"/>
  <c r="IM59" i="1" s="1"/>
  <c r="IN59" i="1" s="1"/>
  <c r="IJ59" i="1"/>
  <c r="IK59" i="1"/>
  <c r="II60" i="1"/>
  <c r="IJ60" i="1"/>
  <c r="IK60" i="1"/>
  <c r="II61" i="1"/>
  <c r="IJ61" i="1"/>
  <c r="IK61" i="1"/>
  <c r="IL61" i="1" s="1"/>
  <c r="IM61" i="1" s="1"/>
  <c r="IN61" i="1" s="1"/>
  <c r="II62" i="1"/>
  <c r="IJ62" i="1"/>
  <c r="IK62" i="1" s="1"/>
  <c r="II63" i="1"/>
  <c r="IJ63" i="1"/>
  <c r="IK63" i="1"/>
  <c r="IL63" i="1"/>
  <c r="IM63" i="1" s="1"/>
  <c r="IN63" i="1" s="1"/>
  <c r="II64" i="1"/>
  <c r="IJ64" i="1"/>
  <c r="IK64" i="1"/>
  <c r="II65" i="1"/>
  <c r="IJ65" i="1"/>
  <c r="IK65" i="1"/>
  <c r="IL65" i="1" s="1"/>
  <c r="IM65" i="1" s="1"/>
  <c r="IN65" i="1" s="1"/>
  <c r="II66" i="1"/>
  <c r="IJ66" i="1"/>
  <c r="IK66" i="1"/>
  <c r="II67" i="1"/>
  <c r="IJ67" i="1"/>
  <c r="IK67" i="1"/>
  <c r="IL67" i="1"/>
  <c r="IM67" i="1" s="1"/>
  <c r="IN67" i="1" s="1"/>
  <c r="II68" i="1"/>
  <c r="IJ68" i="1"/>
  <c r="IK68" i="1"/>
  <c r="II69" i="1"/>
  <c r="IJ69" i="1"/>
  <c r="IK69" i="1"/>
  <c r="IL69" i="1" s="1"/>
  <c r="IM69" i="1" s="1"/>
  <c r="IN69" i="1" s="1"/>
  <c r="II70" i="1"/>
  <c r="IJ70" i="1"/>
  <c r="IK70" i="1"/>
  <c r="II71" i="1"/>
  <c r="IJ71" i="1"/>
  <c r="IK71" i="1"/>
  <c r="IL71" i="1"/>
  <c r="IM71" i="1" s="1"/>
  <c r="IN71" i="1" s="1"/>
  <c r="II72" i="1"/>
  <c r="IJ72" i="1"/>
  <c r="IK72" i="1"/>
  <c r="II73" i="1"/>
  <c r="IJ73" i="1"/>
  <c r="IK73" i="1"/>
  <c r="IL73" i="1" s="1"/>
  <c r="IM73" i="1" s="1"/>
  <c r="IN73" i="1" s="1"/>
  <c r="II74" i="1"/>
  <c r="IJ74" i="1"/>
  <c r="IK74" i="1"/>
  <c r="II75" i="1"/>
  <c r="IJ75" i="1"/>
  <c r="IK75" i="1"/>
  <c r="IL75" i="1"/>
  <c r="IM75" i="1" s="1"/>
  <c r="IN75" i="1" s="1"/>
  <c r="II76" i="1"/>
  <c r="IJ76" i="1"/>
  <c r="IK76" i="1"/>
  <c r="II77" i="1"/>
  <c r="IJ77" i="1"/>
  <c r="IK77" i="1"/>
  <c r="IL77" i="1" s="1"/>
  <c r="IM77" i="1" s="1"/>
  <c r="IN77" i="1" s="1"/>
  <c r="II78" i="1"/>
  <c r="IJ78" i="1"/>
  <c r="IK78" i="1" s="1"/>
  <c r="II79" i="1"/>
  <c r="IL79" i="1" s="1"/>
  <c r="IM79" i="1" s="1"/>
  <c r="IN79" i="1" s="1"/>
  <c r="IJ79" i="1"/>
  <c r="IK79" i="1"/>
  <c r="II80" i="1"/>
  <c r="IJ80" i="1"/>
  <c r="IK80" i="1"/>
  <c r="II81" i="1"/>
  <c r="IJ81" i="1"/>
  <c r="IK81" i="1"/>
  <c r="IL81" i="1" s="1"/>
  <c r="IM81" i="1" s="1"/>
  <c r="IN81" i="1" s="1"/>
  <c r="II82" i="1"/>
  <c r="IL82" i="1" s="1"/>
  <c r="IM82" i="1" s="1"/>
  <c r="IN82" i="1" s="1"/>
  <c r="IJ82" i="1"/>
  <c r="IK82" i="1"/>
  <c r="II83" i="1"/>
  <c r="IJ83" i="1"/>
  <c r="IK83" i="1"/>
  <c r="IL83" i="1"/>
  <c r="IM83" i="1" s="1"/>
  <c r="IN83" i="1" s="1"/>
  <c r="II84" i="1"/>
  <c r="IJ84" i="1"/>
  <c r="IK84" i="1"/>
  <c r="II85" i="1"/>
  <c r="IJ85" i="1"/>
  <c r="IK85" i="1"/>
  <c r="IL85" i="1" s="1"/>
  <c r="IM85" i="1" s="1"/>
  <c r="IN85" i="1" s="1"/>
  <c r="II86" i="1"/>
  <c r="IJ86" i="1"/>
  <c r="IK86" i="1"/>
  <c r="II87" i="1"/>
  <c r="IL87" i="1" s="1"/>
  <c r="IM87" i="1" s="1"/>
  <c r="IN87" i="1" s="1"/>
  <c r="IJ87" i="1"/>
  <c r="IK87" i="1"/>
  <c r="II88" i="1"/>
  <c r="IJ88" i="1"/>
  <c r="IK88" i="1"/>
  <c r="II89" i="1"/>
  <c r="IL89" i="1" s="1"/>
  <c r="IM89" i="1" s="1"/>
  <c r="IN89" i="1" s="1"/>
  <c r="IJ89" i="1"/>
  <c r="IK89" i="1"/>
  <c r="II90" i="1"/>
  <c r="IJ90" i="1"/>
  <c r="IK90" i="1" s="1"/>
  <c r="II91" i="1"/>
  <c r="IL91" i="1" s="1"/>
  <c r="IM91" i="1" s="1"/>
  <c r="IN91" i="1" s="1"/>
  <c r="IJ91" i="1"/>
  <c r="IK91" i="1"/>
  <c r="II92" i="1"/>
  <c r="IJ92" i="1"/>
  <c r="IL92" i="1"/>
  <c r="IM92" i="1" s="1"/>
  <c r="IN92" i="1" s="1"/>
  <c r="IK92" i="1"/>
  <c r="II93" i="1"/>
  <c r="IL93" i="1" s="1"/>
  <c r="IM93" i="1" s="1"/>
  <c r="IN93" i="1" s="1"/>
  <c r="IJ93" i="1"/>
  <c r="IK93" i="1"/>
  <c r="II94" i="1"/>
  <c r="IL94" i="1" s="1"/>
  <c r="IM94" i="1" s="1"/>
  <c r="IN94" i="1" s="1"/>
  <c r="IJ94" i="1"/>
  <c r="IK94" i="1"/>
  <c r="II95" i="1"/>
  <c r="IJ95" i="1"/>
  <c r="IK95" i="1"/>
  <c r="IL95" i="1"/>
  <c r="IM95" i="1" s="1"/>
  <c r="IN95" i="1" s="1"/>
  <c r="II96" i="1"/>
  <c r="IJ96" i="1"/>
  <c r="IK96" i="1"/>
  <c r="II97" i="1"/>
  <c r="IL97" i="1" s="1"/>
  <c r="IM97" i="1" s="1"/>
  <c r="IN97" i="1" s="1"/>
  <c r="IJ97" i="1"/>
  <c r="IK97" i="1"/>
  <c r="II98" i="1"/>
  <c r="IL98" i="1" s="1"/>
  <c r="IM98" i="1" s="1"/>
  <c r="IN98" i="1" s="1"/>
  <c r="IJ98" i="1"/>
  <c r="IK98" i="1"/>
  <c r="II99" i="1"/>
  <c r="IJ99" i="1"/>
  <c r="IK99" i="1"/>
  <c r="IL99" i="1"/>
  <c r="IM99" i="1" s="1"/>
  <c r="IN99" i="1" s="1"/>
  <c r="II100" i="1"/>
  <c r="IJ100" i="1"/>
  <c r="IK100" i="1"/>
  <c r="II101" i="1"/>
  <c r="IL101" i="1" s="1"/>
  <c r="IM101" i="1" s="1"/>
  <c r="IN101" i="1" s="1"/>
  <c r="IJ101" i="1"/>
  <c r="IK101" i="1"/>
  <c r="II102" i="1"/>
  <c r="IL102" i="1" s="1"/>
  <c r="IM102" i="1" s="1"/>
  <c r="IN102" i="1" s="1"/>
  <c r="IJ102" i="1"/>
  <c r="IK102" i="1"/>
  <c r="II103" i="1"/>
  <c r="IJ103" i="1"/>
  <c r="IK103" i="1"/>
  <c r="IL103" i="1"/>
  <c r="IM103" i="1" s="1"/>
  <c r="IN103" i="1" s="1"/>
  <c r="II104" i="1"/>
  <c r="IJ104" i="1"/>
  <c r="IK104" i="1"/>
  <c r="II105" i="1"/>
  <c r="IJ105" i="1"/>
  <c r="IK105" i="1"/>
  <c r="II106" i="1"/>
  <c r="IJ106" i="1"/>
  <c r="IK106" i="1"/>
  <c r="II107" i="1"/>
  <c r="IJ107" i="1"/>
  <c r="II108" i="1"/>
  <c r="IL108" i="1" s="1"/>
  <c r="IM108" i="1" s="1"/>
  <c r="IN108" i="1" s="1"/>
  <c r="IJ108" i="1"/>
  <c r="IK108" i="1"/>
  <c r="II3" i="1"/>
  <c r="IJ3" i="1"/>
  <c r="IL3" i="1" s="1"/>
  <c r="IM3" i="1" s="1"/>
  <c r="IN3" i="1" s="1"/>
  <c r="IK3" i="1"/>
  <c r="IJ2" i="1"/>
  <c r="IK2" i="1"/>
  <c r="IL2" i="1"/>
  <c r="IN2" i="1"/>
  <c r="II2" i="1"/>
  <c r="IL105" i="1"/>
  <c r="IM105" i="1" s="1"/>
  <c r="IN105" i="1" s="1"/>
  <c r="II1" i="1" l="1"/>
  <c r="I1" i="1" s="1"/>
  <c r="IC8" i="3"/>
  <c r="IL90" i="1"/>
  <c r="IM90" i="1" s="1"/>
  <c r="IN90" i="1" s="1"/>
  <c r="IL86" i="1"/>
  <c r="IM86" i="1" s="1"/>
  <c r="IN86" i="1" s="1"/>
  <c r="IL104" i="1"/>
  <c r="IM104" i="1" s="1"/>
  <c r="IN104" i="1" s="1"/>
  <c r="IL100" i="1"/>
  <c r="IM100" i="1" s="1"/>
  <c r="IN100" i="1" s="1"/>
  <c r="IK107" i="1"/>
  <c r="IL107" i="1" s="1"/>
  <c r="IM107" i="1" s="1"/>
  <c r="IN107" i="1" s="1"/>
  <c r="IL88" i="1"/>
  <c r="IM88" i="1" s="1"/>
  <c r="IN88" i="1" s="1"/>
  <c r="IL84" i="1"/>
  <c r="IM84" i="1" s="1"/>
  <c r="IN84" i="1" s="1"/>
  <c r="IL78" i="1"/>
  <c r="IM78" i="1" s="1"/>
  <c r="IN78" i="1" s="1"/>
  <c r="IL74" i="1"/>
  <c r="IM74" i="1" s="1"/>
  <c r="IN74" i="1" s="1"/>
  <c r="IL70" i="1"/>
  <c r="IM70" i="1" s="1"/>
  <c r="IN70" i="1" s="1"/>
  <c r="IL66" i="1"/>
  <c r="IM66" i="1" s="1"/>
  <c r="IN66" i="1" s="1"/>
  <c r="IL46" i="1"/>
  <c r="IM46" i="1" s="1"/>
  <c r="IN46" i="1" s="1"/>
  <c r="IL42" i="1"/>
  <c r="IM42" i="1" s="1"/>
  <c r="IN42" i="1" s="1"/>
  <c r="IL38" i="1"/>
  <c r="IM38" i="1" s="1"/>
  <c r="IN38" i="1" s="1"/>
  <c r="IL34" i="1"/>
  <c r="IM34" i="1" s="1"/>
  <c r="IN34" i="1" s="1"/>
  <c r="IL58" i="1"/>
  <c r="IM58" i="1" s="1"/>
  <c r="IN58" i="1" s="1"/>
  <c r="IL54" i="1"/>
  <c r="IM54" i="1" s="1"/>
  <c r="IN54" i="1" s="1"/>
  <c r="IL106" i="1"/>
  <c r="IM106" i="1" s="1"/>
  <c r="IN106" i="1" s="1"/>
  <c r="IL96" i="1"/>
  <c r="IM96" i="1" s="1"/>
  <c r="IN96" i="1" s="1"/>
  <c r="IL62" i="1"/>
  <c r="IM62" i="1" s="1"/>
  <c r="IN62" i="1" s="1"/>
  <c r="IL30" i="1"/>
  <c r="IM30" i="1" s="1"/>
  <c r="IN30" i="1" s="1"/>
  <c r="IL26" i="1"/>
  <c r="IM26" i="1" s="1"/>
  <c r="IN26" i="1" s="1"/>
  <c r="IL22" i="1"/>
  <c r="IM22" i="1" s="1"/>
  <c r="IN22" i="1" s="1"/>
  <c r="IL18" i="1"/>
  <c r="IM18" i="1" s="1"/>
  <c r="IN18" i="1" s="1"/>
  <c r="IL14" i="1"/>
  <c r="IM14" i="1" s="1"/>
  <c r="IN14" i="1" s="1"/>
  <c r="IL10" i="1"/>
  <c r="IM10" i="1" s="1"/>
  <c r="IN10" i="1" s="1"/>
  <c r="IL6" i="1"/>
  <c r="IM6" i="1" s="1"/>
  <c r="IN6" i="1" s="1"/>
  <c r="IL80" i="1"/>
  <c r="IM80" i="1" s="1"/>
  <c r="IN80" i="1" s="1"/>
  <c r="IL76" i="1"/>
  <c r="IM76" i="1" s="1"/>
  <c r="IN76" i="1" s="1"/>
  <c r="IL72" i="1"/>
  <c r="IM72" i="1" s="1"/>
  <c r="IN72" i="1" s="1"/>
  <c r="IL68" i="1"/>
  <c r="IM68" i="1" s="1"/>
  <c r="IN68" i="1" s="1"/>
  <c r="IL64" i="1"/>
  <c r="IM64" i="1" s="1"/>
  <c r="IN64" i="1" s="1"/>
  <c r="IL60" i="1"/>
  <c r="IM60" i="1" s="1"/>
  <c r="IN60" i="1" s="1"/>
  <c r="IL56" i="1"/>
  <c r="IM56" i="1" s="1"/>
  <c r="IN56" i="1" s="1"/>
  <c r="IL52" i="1"/>
  <c r="IM52" i="1" s="1"/>
  <c r="IN52" i="1" s="1"/>
  <c r="IL48" i="1"/>
  <c r="IM48" i="1" s="1"/>
  <c r="IN48" i="1" s="1"/>
  <c r="IL44" i="1"/>
  <c r="IM44" i="1" s="1"/>
  <c r="IN44" i="1" s="1"/>
  <c r="IL40" i="1"/>
  <c r="IM40" i="1" s="1"/>
  <c r="IN40" i="1" s="1"/>
  <c r="IL36" i="1"/>
  <c r="IM36" i="1" s="1"/>
  <c r="IN36" i="1" s="1"/>
  <c r="IL32" i="1"/>
  <c r="IM32" i="1" s="1"/>
  <c r="IN32" i="1" s="1"/>
  <c r="IL28" i="1"/>
  <c r="IM28" i="1" s="1"/>
  <c r="IN28" i="1" s="1"/>
  <c r="IL24" i="1"/>
  <c r="IM24" i="1" s="1"/>
  <c r="IN24" i="1" s="1"/>
  <c r="IL20" i="1"/>
  <c r="IM20" i="1" s="1"/>
  <c r="IN20" i="1" s="1"/>
  <c r="IL16" i="1"/>
  <c r="IM16" i="1" s="1"/>
  <c r="IN16" i="1" s="1"/>
  <c r="IL12" i="1"/>
  <c r="IM12" i="1" s="1"/>
  <c r="IN12" i="1" s="1"/>
  <c r="IL8" i="1"/>
  <c r="IM8" i="1" s="1"/>
  <c r="IN8" i="1" s="1"/>
  <c r="IL4" i="1"/>
  <c r="IM4" i="1" s="1"/>
  <c r="IN4" i="1" s="1"/>
</calcChain>
</file>

<file path=xl/comments1.xml><?xml version="1.0" encoding="utf-8"?>
<comments xmlns="http://schemas.openxmlformats.org/spreadsheetml/2006/main">
  <authors>
    <author>wsb</author>
  </authors>
  <commentList>
    <comment ref="I2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Naliczyć każdemu ubezpieczającemu 
stałą opłatę OC 
(wysokość podana w arkuszu STAŁE)
</t>
        </r>
        <r>
          <rPr>
            <b/>
            <sz val="8"/>
            <color indexed="10"/>
            <rFont val="Tahoma"/>
            <family val="2"/>
            <charset val="238"/>
          </rPr>
          <t>Proszę nie wpisywać tu wartości stałych 
tylko odpowiednie odwołanie adresowe!!!</t>
        </r>
      </text>
    </comment>
    <comment ref="J2" authorId="0">
      <text>
        <r>
          <rPr>
            <b/>
            <sz val="8"/>
            <color indexed="81"/>
            <rFont val="Tahoma"/>
            <family val="2"/>
            <charset val="238"/>
          </rPr>
          <t>Naliczyć wysokość składki AC
wiedząc, że jest to określony 
procent (arkusz STAŁE) wartości
 samochodu.</t>
        </r>
      </text>
    </comment>
    <comment ref="K2" authorId="0">
      <text>
        <r>
          <rPr>
            <b/>
            <sz val="8"/>
            <color indexed="81"/>
            <rFont val="Tahoma"/>
            <family val="2"/>
            <charset val="238"/>
          </rPr>
          <t>Dla samochodów posiadających
zabezpieczenie antykradzieżowe nalicz
zniżkę wiedząc, że jest to określony
procent (arkusz STAŁE) z wysokości
składki AC. 
Dla pozostałych samochodów przyjmij,
że zniżka wynosi 0 PLN.</t>
        </r>
      </text>
    </comment>
    <comment ref="L2" authorId="0">
      <text>
        <r>
          <rPr>
            <b/>
            <sz val="8"/>
            <color indexed="81"/>
            <rFont val="Tahoma"/>
            <family val="2"/>
            <charset val="238"/>
          </rPr>
          <t>Suma składki OC i AC pomniejszona 
o zniżkę za zabezpieczenia</t>
        </r>
      </text>
    </comment>
    <comment ref="N2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Oblicz łączną opłatę uwzględniając, 
że jest to </t>
        </r>
        <r>
          <rPr>
            <b/>
            <sz val="8"/>
            <color indexed="12"/>
            <rFont val="Tahoma"/>
            <family val="2"/>
            <charset val="238"/>
          </rPr>
          <t>łączna opłata</t>
        </r>
        <r>
          <rPr>
            <b/>
            <sz val="8"/>
            <color indexed="81"/>
            <rFont val="Tahoma"/>
            <family val="2"/>
            <charset val="238"/>
          </rPr>
          <t xml:space="preserve"> pomniejszona
o procent </t>
        </r>
        <r>
          <rPr>
            <b/>
            <sz val="8"/>
            <color indexed="12"/>
            <rFont val="Tahoma"/>
            <family val="2"/>
            <charset val="238"/>
          </rPr>
          <t>zniżki za jadę bezszkodową</t>
        </r>
        <r>
          <rPr>
            <b/>
            <sz val="8"/>
            <color indexed="81"/>
            <rFont val="Tahoma"/>
            <family val="2"/>
            <charset val="238"/>
          </rPr>
          <t xml:space="preserve"> 
i powiększona o opłatę manipulacyjną 
(wysokość opłaty jest w arkuszu STAŁE). 
</t>
        </r>
        <r>
          <rPr>
            <b/>
            <sz val="8"/>
            <color indexed="12"/>
            <rFont val="Tahoma"/>
            <family val="2"/>
            <charset val="238"/>
          </rPr>
          <t>Wynik zaokrąglij do pełnych 10 PLN.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B3" authorId="0">
      <text>
        <r>
          <rPr>
            <b/>
            <sz val="8"/>
            <color indexed="81"/>
            <rFont val="Tahoma"/>
            <family val="2"/>
            <charset val="238"/>
          </rPr>
          <t>Łączna liczba ubezpieczanych samochodów 
na podstawie arkusza OC_AC.</t>
        </r>
      </text>
    </comment>
    <comment ref="B4" authorId="0">
      <text>
        <r>
          <rPr>
            <b/>
            <sz val="8"/>
            <color indexed="81"/>
            <rFont val="Tahoma"/>
            <family val="2"/>
            <charset val="238"/>
          </rPr>
          <t>Suma opłat z kolumny N</t>
        </r>
      </text>
    </comment>
    <comment ref="B5" authorId="0">
      <text>
        <r>
          <rPr>
            <b/>
            <sz val="8"/>
            <color indexed="81"/>
            <rFont val="Tahoma"/>
            <family val="2"/>
            <charset val="238"/>
          </rPr>
          <t>Na podstawie danych z kolumny F</t>
        </r>
      </text>
    </comment>
    <comment ref="B6" authorId="0">
      <text>
        <r>
          <rPr>
            <b/>
            <sz val="8"/>
            <color indexed="81"/>
            <rFont val="Tahoma"/>
            <family val="2"/>
            <charset val="238"/>
          </rPr>
          <t>Na podstawie danych z kolumny N</t>
        </r>
      </text>
    </comment>
    <comment ref="B7" authorId="0">
      <text>
        <r>
          <rPr>
            <b/>
            <sz val="8"/>
            <color indexed="81"/>
            <rFont val="Tahoma"/>
            <family val="2"/>
            <charset val="238"/>
          </rPr>
          <t>Na podstawie danych z kolumny H</t>
        </r>
      </text>
    </comment>
    <comment ref="B8" authorId="0">
      <text>
        <r>
          <rPr>
            <b/>
            <sz val="8"/>
            <color indexed="81"/>
            <rFont val="Tahoma"/>
            <family val="2"/>
            <charset val="238"/>
          </rPr>
          <t>tytuł sam wszystko mówi...</t>
        </r>
      </text>
    </comment>
    <comment ref="B9" authorId="0">
      <text>
        <r>
          <rPr>
            <b/>
            <sz val="8"/>
            <color indexed="81"/>
            <rFont val="Tahoma"/>
            <family val="2"/>
            <charset val="238"/>
          </rPr>
          <t>Liczba dni jakie minęła między datami 
zawarcia najwcześniejszego 
i najpóźniejszego ubezpieczenia.</t>
        </r>
      </text>
    </comment>
  </commentList>
</comments>
</file>

<file path=xl/sharedStrings.xml><?xml version="1.0" encoding="utf-8"?>
<sst xmlns="http://schemas.openxmlformats.org/spreadsheetml/2006/main" count="490" uniqueCount="282">
  <si>
    <t>Imię</t>
  </si>
  <si>
    <t>Nazwisko</t>
  </si>
  <si>
    <t>Marka</t>
  </si>
  <si>
    <t>Nr rej</t>
  </si>
  <si>
    <t>Rok produkcji</t>
  </si>
  <si>
    <t>Wartość</t>
  </si>
  <si>
    <t>Data umowy</t>
  </si>
  <si>
    <t>OC</t>
  </si>
  <si>
    <t>Maciej</t>
  </si>
  <si>
    <t>Skowronski</t>
  </si>
  <si>
    <t>Mazda 323</t>
  </si>
  <si>
    <t>PZZ 245P</t>
  </si>
  <si>
    <t>Julia</t>
  </si>
  <si>
    <t>Sluchocka</t>
  </si>
  <si>
    <t>PNF 679S</t>
  </si>
  <si>
    <t>Zdzislaw</t>
  </si>
  <si>
    <t>Skoczylas</t>
  </si>
  <si>
    <t>Peugeot 405</t>
  </si>
  <si>
    <t>PZZ 324P</t>
  </si>
  <si>
    <t>Zygmunt</t>
  </si>
  <si>
    <t>Idziak</t>
  </si>
  <si>
    <t>PZK 886C</t>
  </si>
  <si>
    <t>Antonina</t>
  </si>
  <si>
    <t>PZK 882C</t>
  </si>
  <si>
    <t>Olgierd</t>
  </si>
  <si>
    <t>Adamiak</t>
  </si>
  <si>
    <t>PZD 178F</t>
  </si>
  <si>
    <t>PZZ 321P</t>
  </si>
  <si>
    <t>Agnieszka</t>
  </si>
  <si>
    <t>Lipinska</t>
  </si>
  <si>
    <t>PNF 680G</t>
  </si>
  <si>
    <t>Marceli</t>
  </si>
  <si>
    <t>Pruszkowski</t>
  </si>
  <si>
    <t>PZK 883C</t>
  </si>
  <si>
    <t>Monika</t>
  </si>
  <si>
    <t>Tomaszewska</t>
  </si>
  <si>
    <t>PAK 7017</t>
  </si>
  <si>
    <t>Dariusz</t>
  </si>
  <si>
    <t>PZD 189L</t>
  </si>
  <si>
    <t>Niezgula</t>
  </si>
  <si>
    <t>PNC 5457</t>
  </si>
  <si>
    <t>Andrzej</t>
  </si>
  <si>
    <t>Miller</t>
  </si>
  <si>
    <t>PNF 669K</t>
  </si>
  <si>
    <t>Grzegorz</t>
  </si>
  <si>
    <t>Lewandowski</t>
  </si>
  <si>
    <t>PAK 7022</t>
  </si>
  <si>
    <t>Magdalena</t>
  </si>
  <si>
    <t>Skowronska</t>
  </si>
  <si>
    <t>PZA 460L</t>
  </si>
  <si>
    <t>Zbigniew</t>
  </si>
  <si>
    <t>Kowalski</t>
  </si>
  <si>
    <t>PDF 3408</t>
  </si>
  <si>
    <t>PAT 5462</t>
  </si>
  <si>
    <t>Stanislaw</t>
  </si>
  <si>
    <t>PZD 184F</t>
  </si>
  <si>
    <t>PZA 465L</t>
  </si>
  <si>
    <t>Zenon</t>
  </si>
  <si>
    <t>PMB 159A</t>
  </si>
  <si>
    <t>Jacek</t>
  </si>
  <si>
    <t>Stefaniak</t>
  </si>
  <si>
    <t>PZK 892C</t>
  </si>
  <si>
    <t>Zofia</t>
  </si>
  <si>
    <t>PAK 7016</t>
  </si>
  <si>
    <t>Malgorzata</t>
  </si>
  <si>
    <t>Michalak</t>
  </si>
  <si>
    <t>Honda Civic</t>
  </si>
  <si>
    <t>PNF 678S</t>
  </si>
  <si>
    <t>Leokadia</t>
  </si>
  <si>
    <t>Paluszak</t>
  </si>
  <si>
    <t>PZD 188L</t>
  </si>
  <si>
    <t>Joanna</t>
  </si>
  <si>
    <t>Libera</t>
  </si>
  <si>
    <t>BMW 316</t>
  </si>
  <si>
    <t>PAK 7023</t>
  </si>
  <si>
    <t>Paulina</t>
  </si>
  <si>
    <t>Stochaj</t>
  </si>
  <si>
    <t>Opel Astra</t>
  </si>
  <si>
    <t>PZK 885C</t>
  </si>
  <si>
    <t>Jozef</t>
  </si>
  <si>
    <t>Bursztyn</t>
  </si>
  <si>
    <t>PZZ 348N</t>
  </si>
  <si>
    <t>Gustaw</t>
  </si>
  <si>
    <t>PNC 5461</t>
  </si>
  <si>
    <t>Marcin</t>
  </si>
  <si>
    <t>PNF 670K</t>
  </si>
  <si>
    <t>Unolt</t>
  </si>
  <si>
    <t>PZA 459L</t>
  </si>
  <si>
    <t>Michal</t>
  </si>
  <si>
    <t>PNF 682G</t>
  </si>
  <si>
    <t>Chruszczynski</t>
  </si>
  <si>
    <t>PMB 158T</t>
  </si>
  <si>
    <t>PZA 792L</t>
  </si>
  <si>
    <t>PAK 7031</t>
  </si>
  <si>
    <t>Krzysztof</t>
  </si>
  <si>
    <t>Mazurek</t>
  </si>
  <si>
    <t>PDF 5456</t>
  </si>
  <si>
    <t>Pawel</t>
  </si>
  <si>
    <t>PAK 7021</t>
  </si>
  <si>
    <t>Marciniak</t>
  </si>
  <si>
    <t>PMB 160A</t>
  </si>
  <si>
    <t>RSkowronski</t>
  </si>
  <si>
    <t>PNF 668K</t>
  </si>
  <si>
    <t>PZZ 323P</t>
  </si>
  <si>
    <t>Jerzy</t>
  </si>
  <si>
    <t>Fiat Uno</t>
  </si>
  <si>
    <t>PNF 676S</t>
  </si>
  <si>
    <t>PAK 7029</t>
  </si>
  <si>
    <t>Seat Cordoba</t>
  </si>
  <si>
    <t>PZD 180F</t>
  </si>
  <si>
    <t>Antoni</t>
  </si>
  <si>
    <t>PZD 192L</t>
  </si>
  <si>
    <t>Samozwaniec</t>
  </si>
  <si>
    <t>PZA 791L</t>
  </si>
  <si>
    <t>Gwidon</t>
  </si>
  <si>
    <t>Nissan Micra</t>
  </si>
  <si>
    <t>PZK 884C</t>
  </si>
  <si>
    <t>Jadwiga</t>
  </si>
  <si>
    <t>Kaczmarek</t>
  </si>
  <si>
    <t>PDF 3404</t>
  </si>
  <si>
    <t>Daria</t>
  </si>
  <si>
    <t>Pietrzak</t>
  </si>
  <si>
    <t>Citroen AX</t>
  </si>
  <si>
    <t>PNF 671K</t>
  </si>
  <si>
    <t>Janina</t>
  </si>
  <si>
    <t>Jozwiak</t>
  </si>
  <si>
    <t>PNC 2311</t>
  </si>
  <si>
    <t>Jan</t>
  </si>
  <si>
    <t>PZA 458L</t>
  </si>
  <si>
    <t>Broniarek</t>
  </si>
  <si>
    <t>PZZ 346N</t>
  </si>
  <si>
    <t>PNF 681G</t>
  </si>
  <si>
    <t>Olesiak</t>
  </si>
  <si>
    <t>PAK 7024</t>
  </si>
  <si>
    <t>Kotkowska</t>
  </si>
  <si>
    <t>PCB 3411</t>
  </si>
  <si>
    <t>Adam</t>
  </si>
  <si>
    <t>Renault Laguna</t>
  </si>
  <si>
    <t>PZD 179F</t>
  </si>
  <si>
    <t>Piotr</t>
  </si>
  <si>
    <t>Urbaniak</t>
  </si>
  <si>
    <t>PAK 7020</t>
  </si>
  <si>
    <t>Sylwia</t>
  </si>
  <si>
    <t>PMB 461A</t>
  </si>
  <si>
    <t>Walentyna</t>
  </si>
  <si>
    <t>Augustyniak</t>
  </si>
  <si>
    <t>PZD 187L</t>
  </si>
  <si>
    <t>PMB 157T</t>
  </si>
  <si>
    <t>Roman</t>
  </si>
  <si>
    <t>Budych</t>
  </si>
  <si>
    <t>PCB 3403</t>
  </si>
  <si>
    <t>Cis</t>
  </si>
  <si>
    <t>PZK 888C</t>
  </si>
  <si>
    <t>PZZ 322P</t>
  </si>
  <si>
    <t>Szabatin</t>
  </si>
  <si>
    <t>PDF 5460</t>
  </si>
  <si>
    <t>PZK 887C</t>
  </si>
  <si>
    <t>PZK 893C</t>
  </si>
  <si>
    <t>Kamila</t>
  </si>
  <si>
    <t>Filomenowicz</t>
  </si>
  <si>
    <t>Skoda Felicia</t>
  </si>
  <si>
    <t>PNC 3405</t>
  </si>
  <si>
    <t>Szczepan</t>
  </si>
  <si>
    <t>PZD 181F</t>
  </si>
  <si>
    <t>Mackowiak</t>
  </si>
  <si>
    <t>PDF 2310</t>
  </si>
  <si>
    <t>Gladysz</t>
  </si>
  <si>
    <t>Ford Eskort</t>
  </si>
  <si>
    <t>PNF 677S</t>
  </si>
  <si>
    <t>Norbert</t>
  </si>
  <si>
    <t>Walasiak</t>
  </si>
  <si>
    <t>PCB 5459</t>
  </si>
  <si>
    <t>Witold</t>
  </si>
  <si>
    <t>Volkswagen Golf</t>
  </si>
  <si>
    <t>PCB 3407</t>
  </si>
  <si>
    <t>Krzyzanowska</t>
  </si>
  <si>
    <t>PZA 790L</t>
  </si>
  <si>
    <t>Kokoszewska</t>
  </si>
  <si>
    <t>PMB 156E</t>
  </si>
  <si>
    <t>Krystyna</t>
  </si>
  <si>
    <t>Nowak</t>
  </si>
  <si>
    <t>Daewoo Espero</t>
  </si>
  <si>
    <t>PAK 7025</t>
  </si>
  <si>
    <t>PZK 889C</t>
  </si>
  <si>
    <t>Sobieslaw</t>
  </si>
  <si>
    <t>PZK 891C</t>
  </si>
  <si>
    <t>Olga</t>
  </si>
  <si>
    <t>PAK 7019</t>
  </si>
  <si>
    <t>Anna</t>
  </si>
  <si>
    <t>Safian</t>
  </si>
  <si>
    <t>PZD 183F</t>
  </si>
  <si>
    <t>Aldona</t>
  </si>
  <si>
    <t>PNF 672K</t>
  </si>
  <si>
    <t>Tomasz</t>
  </si>
  <si>
    <t>PZD 186L</t>
  </si>
  <si>
    <t>Zasada</t>
  </si>
  <si>
    <t>PMB 462A</t>
  </si>
  <si>
    <t>Robert</t>
  </si>
  <si>
    <t>Bialek</t>
  </si>
  <si>
    <t>PAT 3410</t>
  </si>
  <si>
    <t>Julian</t>
  </si>
  <si>
    <t>PZD 191L</t>
  </si>
  <si>
    <t>Kluczynski</t>
  </si>
  <si>
    <t>Toyota Corolla</t>
  </si>
  <si>
    <t>PAT 3406</t>
  </si>
  <si>
    <t>PZK 890C</t>
  </si>
  <si>
    <t>Pasikonik</t>
  </si>
  <si>
    <t>PZZ 347N</t>
  </si>
  <si>
    <t>PZA 457L</t>
  </si>
  <si>
    <t>PZD 182F</t>
  </si>
  <si>
    <t>PAK 7030</t>
  </si>
  <si>
    <t>Pawlak</t>
  </si>
  <si>
    <t>PNF 674K</t>
  </si>
  <si>
    <t>Kazimierz</t>
  </si>
  <si>
    <t>Jaskiewicz</t>
  </si>
  <si>
    <t>PAT 5458</t>
  </si>
  <si>
    <t>PZD 190L</t>
  </si>
  <si>
    <t>Jasiak</t>
  </si>
  <si>
    <t>Fiat Siena</t>
  </si>
  <si>
    <t>PAK 7028</t>
  </si>
  <si>
    <t>Gapinski</t>
  </si>
  <si>
    <t>PZA 456L</t>
  </si>
  <si>
    <t>Sikorska</t>
  </si>
  <si>
    <t>PNF 675S</t>
  </si>
  <si>
    <t>Renata</t>
  </si>
  <si>
    <t>PAK 7018</t>
  </si>
  <si>
    <t>PAK 7027</t>
  </si>
  <si>
    <t>Smogor</t>
  </si>
  <si>
    <t>PZA 789L</t>
  </si>
  <si>
    <t>PMB 464N</t>
  </si>
  <si>
    <t>Owczarski</t>
  </si>
  <si>
    <t>PZA 466L</t>
  </si>
  <si>
    <t>PZD 185F</t>
  </si>
  <si>
    <t>Wojcicka</t>
  </si>
  <si>
    <t>PCB 2309</t>
  </si>
  <si>
    <t>Daewoo Nexia</t>
  </si>
  <si>
    <t>PAK 7026</t>
  </si>
  <si>
    <t>Wanda</t>
  </si>
  <si>
    <t>Pawlowska</t>
  </si>
  <si>
    <t>PNF 673K</t>
  </si>
  <si>
    <t>PMB 463N</t>
  </si>
  <si>
    <t>PZZ 345N</t>
  </si>
  <si>
    <t>Jolanta</t>
  </si>
  <si>
    <t>Kwasniewska</t>
  </si>
  <si>
    <t>PNC 3409</t>
  </si>
  <si>
    <t>Zniżka za bezszkodową jazdę</t>
  </si>
  <si>
    <t>Zniżka za zabezpieczenie</t>
  </si>
  <si>
    <t>tak</t>
  </si>
  <si>
    <t>Opłata zaokrąglona do 10 PLN</t>
  </si>
  <si>
    <t>AC</t>
  </si>
  <si>
    <t>Opłata OC</t>
  </si>
  <si>
    <t>AC - procent wartości samochodu</t>
  </si>
  <si>
    <t>Opłata manipulacyjna</t>
  </si>
  <si>
    <t>TABELA POMOCNICZA</t>
  </si>
  <si>
    <t>Łączna opłata</t>
  </si>
  <si>
    <t>Liczba ubezpieczonych samochodów</t>
  </si>
  <si>
    <t>Łączna kwota opłat</t>
  </si>
  <si>
    <t>Średnia opłata</t>
  </si>
  <si>
    <t>Największa wartość samochodu</t>
  </si>
  <si>
    <t>ZESTAWIENIE ZBIORCZE</t>
  </si>
  <si>
    <t>Liczba samochodów bez zabezpieczenia</t>
  </si>
  <si>
    <t>Suma opłat OC i AC</t>
  </si>
  <si>
    <t xml:space="preserve">Liczba dni </t>
  </si>
  <si>
    <r>
      <t xml:space="preserve">W kolumnach od </t>
    </r>
    <r>
      <rPr>
        <b/>
        <sz val="10"/>
        <color indexed="12"/>
        <rFont val="Arial CE"/>
        <charset val="238"/>
      </rPr>
      <t xml:space="preserve">I </t>
    </r>
    <r>
      <rPr>
        <sz val="10"/>
        <rFont val="Arial CE"/>
        <charset val="238"/>
      </rPr>
      <t xml:space="preserve">do </t>
    </r>
    <r>
      <rPr>
        <b/>
        <sz val="10"/>
        <color indexed="12"/>
        <rFont val="Arial CE"/>
        <charset val="238"/>
      </rPr>
      <t xml:space="preserve">L </t>
    </r>
    <r>
      <rPr>
        <sz val="10"/>
        <rFont val="Arial CE"/>
        <charset val="238"/>
      </rPr>
      <t>ustaw format walutowy.</t>
    </r>
  </si>
  <si>
    <r>
      <t xml:space="preserve">Pogrub czcionkę w kolumnie </t>
    </r>
    <r>
      <rPr>
        <b/>
        <sz val="10"/>
        <color indexed="12"/>
        <rFont val="Arial CE"/>
        <charset val="238"/>
      </rPr>
      <t>N</t>
    </r>
  </si>
  <si>
    <t>Uwaga!</t>
  </si>
  <si>
    <r>
      <t xml:space="preserve">Uzupełnij poniższe zestawienie w oparciu o dane z arkusza </t>
    </r>
    <r>
      <rPr>
        <b/>
        <sz val="12"/>
        <rFont val="Arial"/>
        <family val="2"/>
        <charset val="238"/>
      </rPr>
      <t>OC_AC</t>
    </r>
  </si>
  <si>
    <r>
      <t xml:space="preserve">Uzupełnij arkusze </t>
    </r>
    <r>
      <rPr>
        <b/>
        <sz val="10"/>
        <color indexed="12"/>
        <rFont val="Arial CE"/>
        <charset val="238"/>
      </rPr>
      <t>OC_AC</t>
    </r>
    <r>
      <rPr>
        <sz val="10"/>
        <rFont val="Arial CE"/>
        <charset val="238"/>
      </rPr>
      <t xml:space="preserve"> i </t>
    </r>
    <r>
      <rPr>
        <sz val="10"/>
        <color indexed="12"/>
        <rFont val="Arial CE"/>
        <charset val="238"/>
      </rPr>
      <t>STATYSTYKA</t>
    </r>
    <r>
      <rPr>
        <sz val="10"/>
        <rFont val="Arial CE"/>
        <charset val="238"/>
      </rPr>
      <t xml:space="preserve"> </t>
    </r>
    <r>
      <rPr>
        <i/>
        <sz val="10"/>
        <color indexed="12"/>
        <rFont val="Arial CE"/>
        <charset val="238"/>
      </rPr>
      <t>(szczegóły poleceń w komentarzach)</t>
    </r>
  </si>
  <si>
    <t>Zniżka za zabezpieczenie antykradieżowe</t>
  </si>
  <si>
    <t>Zabezpieczenie antykradzieżowe</t>
  </si>
  <si>
    <t xml:space="preserve"> </t>
  </si>
  <si>
    <t>Źle</t>
  </si>
  <si>
    <t>Dobrze</t>
  </si>
  <si>
    <t>Coś nie tak</t>
  </si>
  <si>
    <t>Prawie OK.</t>
  </si>
  <si>
    <t>Uzupełnij arkusze OC_AC i STATYSTYKA</t>
  </si>
  <si>
    <t>Fiat Punto</t>
  </si>
  <si>
    <t>Fiat Linea</t>
  </si>
  <si>
    <t>Fiat Bravo</t>
  </si>
  <si>
    <t>Mercedes E200</t>
  </si>
  <si>
    <t>Chevrolet Spark</t>
  </si>
  <si>
    <t xml:space="preserve">Volvo S60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</si>
</sst>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z_ł_-;\-* #,##0.00\ _z_ł_-;_-* &quot;-&quot;??\ _z_ł_-;_-@_-"/>
    <numFmt numFmtId="164" formatCode="d\ mmm\ yy"/>
    <numFmt numFmtId="165" formatCode="0\ \P\L\N"/>
    <numFmt numFmtId="166" formatCode="#,##0.00\ \P\L\N"/>
    <numFmt numFmtId="167" formatCode="0.0000000000000"/>
  </numFmts>
  <fonts count="13" x14ac:knownFonts="1">
    <font>
      <sz val="10"/>
      <name val="Arial CE"/>
      <charset val="238"/>
    </font>
    <font>
      <sz val="10"/>
      <name val="Arial CE"/>
      <charset val="238"/>
    </font>
    <font>
      <b/>
      <sz val="8"/>
      <color indexed="81"/>
      <name val="Tahoma"/>
      <family val="2"/>
      <charset val="238"/>
    </font>
    <font>
      <b/>
      <sz val="8"/>
      <color indexed="10"/>
      <name val="Tahoma"/>
      <family val="2"/>
      <charset val="238"/>
    </font>
    <font>
      <b/>
      <sz val="8"/>
      <color indexed="12"/>
      <name val="Tahoma"/>
      <family val="2"/>
      <charset val="238"/>
    </font>
    <font>
      <b/>
      <sz val="12"/>
      <name val="Times New Roman"/>
      <family val="1"/>
      <charset val="238"/>
    </font>
    <font>
      <b/>
      <sz val="10"/>
      <color indexed="12"/>
      <name val="Arial CE"/>
      <charset val="238"/>
    </font>
    <font>
      <sz val="10"/>
      <color indexed="12"/>
      <name val="Arial CE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i/>
      <sz val="10"/>
      <color indexed="12"/>
      <name val="Arial CE"/>
      <charset val="238"/>
    </font>
    <font>
      <sz val="10"/>
      <color indexed="9"/>
      <name val="Arial CE"/>
      <charset val="238"/>
    </font>
    <font>
      <b/>
      <sz val="20"/>
      <color indexed="1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9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7" fontId="0" fillId="0" borderId="0" xfId="0" applyNumberFormat="1"/>
    <xf numFmtId="0" fontId="5" fillId="2" borderId="0" xfId="0" applyFont="1" applyFill="1" applyAlignment="1">
      <alignment horizontal="justify"/>
    </xf>
    <xf numFmtId="0" fontId="0" fillId="2" borderId="0" xfId="0" applyFill="1" applyAlignment="1">
      <alignment horizontal="center"/>
    </xf>
    <xf numFmtId="0" fontId="8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9" fontId="0" fillId="0" borderId="8" xfId="2" applyFont="1" applyFill="1" applyBorder="1"/>
    <xf numFmtId="0" fontId="0" fillId="2" borderId="9" xfId="0" applyFill="1" applyBorder="1"/>
    <xf numFmtId="9" fontId="0" fillId="0" borderId="10" xfId="2" applyFont="1" applyFill="1" applyBorder="1"/>
    <xf numFmtId="0" fontId="0" fillId="3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16" xfId="0" applyFill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49" fontId="0" fillId="3" borderId="15" xfId="0" applyNumberFormat="1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/>
    <xf numFmtId="14" fontId="0" fillId="0" borderId="0" xfId="1" applyNumberFormat="1" applyFont="1"/>
    <xf numFmtId="0" fontId="12" fillId="0" borderId="0" xfId="0" applyFont="1" applyAlignment="1">
      <alignment horizontal="center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N9976"/>
  <sheetViews>
    <sheetView tabSelected="1" topLeftCell="CQ1" zoomScaleNormal="100" workbookViewId="0">
      <pane ySplit="2" topLeftCell="A9965" activePane="bottomLeft" state="frozen"/>
      <selection pane="bottomLeft" activeCell="CV9976" sqref="CV9976:DD9976"/>
    </sheetView>
  </sheetViews>
  <sheetFormatPr defaultColWidth="0" defaultRowHeight="12.75" x14ac:dyDescent="0.2"/>
  <cols>
    <col min="1" max="1" width="11.5703125" bestFit="1" customWidth="1"/>
    <col min="2" max="2" width="13.85546875" bestFit="1" customWidth="1"/>
    <col min="3" max="3" width="16.7109375" bestFit="1" customWidth="1"/>
    <col min="4" max="4" width="11.42578125" customWidth="1"/>
    <col min="5" max="5" width="13.140625" customWidth="1"/>
    <col min="6" max="6" width="8.28515625" customWidth="1"/>
    <col min="7" max="7" width="12.28515625" customWidth="1"/>
    <col min="8" max="8" width="15.5703125" style="37" customWidth="1"/>
    <col min="9" max="9" width="10.140625" bestFit="1" customWidth="1"/>
    <col min="10" max="10" width="9.140625" customWidth="1"/>
    <col min="11" max="12" width="15.28515625" customWidth="1"/>
    <col min="13" max="13" width="13.42578125" style="1" customWidth="1"/>
    <col min="14" max="14" width="19.85546875" customWidth="1"/>
    <col min="15" max="15" width="52.7109375" customWidth="1"/>
    <col min="16" max="234" width="9.140625" customWidth="1"/>
    <col min="235" max="240" width="0" hidden="1" customWidth="1"/>
    <col min="241" max="248" width="0" style="39" hidden="1" customWidth="1"/>
  </cols>
  <sheetData>
    <row r="1" spans="1:248" x14ac:dyDescent="0.2">
      <c r="I1" s="38" t="str">
        <f>VLOOKUP(II1,$IG$3:$IH$7,2)</f>
        <v xml:space="preserve"> </v>
      </c>
      <c r="J1" s="38" t="str">
        <f>VLOOKUP(IJ1,$IG$3:$IH$7,2)</f>
        <v xml:space="preserve"> </v>
      </c>
      <c r="K1" s="38" t="str">
        <f>VLOOKUP(IK1,$IG$3:$IH$7,2)</f>
        <v xml:space="preserve"> </v>
      </c>
      <c r="L1" s="38" t="str">
        <f>VLOOKUP(IL1,$IG$3:$IH$7,2)</f>
        <v xml:space="preserve"> </v>
      </c>
      <c r="M1" s="38"/>
      <c r="N1" s="38" t="str">
        <f>VLOOKUP(IN1,$IG$3:$IH$7,2)</f>
        <v xml:space="preserve"> </v>
      </c>
      <c r="II1" s="39">
        <f>IF(I3="",0,1+IF(I3=II3,1,0)+IF(SUM(I3:I108)=SUM(II3:II108),1,0))</f>
        <v>0</v>
      </c>
      <c r="IJ1" s="39">
        <f>IF(J3="",0,1+IF(J3=IJ3,1,0)+IF(SUM(J3:J108)=SUM(IJ3:IJ108),1,0))</f>
        <v>0</v>
      </c>
      <c r="IK1" s="39">
        <f>IF(K3="",0,1+IF(K3=IK3,1,0)+IF(SUM(K3:K108)=SUM(IK3:IK108),1,0))</f>
        <v>0</v>
      </c>
      <c r="IL1" s="39">
        <f>IF(L3="",0,1+IF(L3=IL3,1,0)+IF(SUM(L3:L108)=SUM(IL3:IL108),1,0))</f>
        <v>0</v>
      </c>
      <c r="IN1" s="39">
        <f>IF(N3="",0,1+IF(N3=IM3,3,0)+IF(N3=IN3,1,0)+IF(SUM(N3:N108)=SUM(IN3:IN108),1,0))</f>
        <v>0</v>
      </c>
    </row>
    <row r="2" spans="1:248" s="4" customFormat="1" ht="41.25" customHeight="1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269</v>
      </c>
      <c r="I2" s="33" t="s">
        <v>7</v>
      </c>
      <c r="J2" s="33" t="s">
        <v>249</v>
      </c>
      <c r="K2" s="33" t="s">
        <v>246</v>
      </c>
      <c r="L2" s="33" t="s">
        <v>254</v>
      </c>
      <c r="M2" s="33" t="s">
        <v>245</v>
      </c>
      <c r="N2" s="33" t="s">
        <v>248</v>
      </c>
      <c r="O2" s="12" t="s">
        <v>265</v>
      </c>
      <c r="IG2" s="40"/>
      <c r="IH2" s="40"/>
      <c r="II2" s="40" t="str">
        <f>I2</f>
        <v>OC</v>
      </c>
      <c r="IJ2" s="40" t="str">
        <f>J2</f>
        <v>AC</v>
      </c>
      <c r="IK2" s="40" t="str">
        <f>K2</f>
        <v>Zniżka za zabezpieczenie</v>
      </c>
      <c r="IL2" s="40" t="str">
        <f>L2</f>
        <v>Łączna opłata</v>
      </c>
      <c r="IM2" s="40"/>
      <c r="IN2" s="40" t="str">
        <f>N2</f>
        <v>Opłata zaokrąglona do 10 PLN</v>
      </c>
    </row>
    <row r="3" spans="1:248" x14ac:dyDescent="0.2">
      <c r="A3" s="30" t="s">
        <v>64</v>
      </c>
      <c r="B3" s="30" t="s">
        <v>65</v>
      </c>
      <c r="C3" s="30" t="s">
        <v>66</v>
      </c>
      <c r="D3" s="31" t="s">
        <v>67</v>
      </c>
      <c r="E3" s="31">
        <v>2011</v>
      </c>
      <c r="F3" s="31">
        <v>27200</v>
      </c>
      <c r="G3" s="32">
        <v>42098</v>
      </c>
      <c r="H3" s="35"/>
      <c r="I3" s="42"/>
      <c r="J3" s="6"/>
      <c r="K3" s="3"/>
      <c r="L3" s="11"/>
      <c r="M3" s="29">
        <v>0</v>
      </c>
      <c r="N3" s="7"/>
      <c r="O3" s="13" t="s">
        <v>263</v>
      </c>
      <c r="IG3" s="39">
        <v>0</v>
      </c>
      <c r="IH3" s="39" t="s">
        <v>270</v>
      </c>
      <c r="II3" s="39">
        <f>STAŁE!$C$4</f>
        <v>500</v>
      </c>
      <c r="IJ3" s="39">
        <f>F3*STAŁE!$C$5</f>
        <v>1904.0000000000002</v>
      </c>
      <c r="IK3" s="39">
        <f>IF(H3="tak",IJ3*STAŁE!$C$6,0)</f>
        <v>0</v>
      </c>
      <c r="IL3" s="39">
        <f>II3+IJ3-IK3</f>
        <v>2404</v>
      </c>
      <c r="IM3" s="39">
        <f>IL3-IL3*M3+STAŁE!$C$7</f>
        <v>2434</v>
      </c>
      <c r="IN3" s="39">
        <f>ROUND(IM3,-1)</f>
        <v>2430</v>
      </c>
    </row>
    <row r="4" spans="1:248" x14ac:dyDescent="0.2">
      <c r="A4" s="26" t="s">
        <v>68</v>
      </c>
      <c r="B4" s="26" t="s">
        <v>69</v>
      </c>
      <c r="C4" s="26" t="s">
        <v>276</v>
      </c>
      <c r="D4" s="27" t="s">
        <v>70</v>
      </c>
      <c r="E4" s="27">
        <v>2011</v>
      </c>
      <c r="F4" s="27">
        <v>5800</v>
      </c>
      <c r="G4" s="28">
        <v>42173</v>
      </c>
      <c r="H4" s="36"/>
      <c r="I4" s="42"/>
      <c r="J4" s="6"/>
      <c r="K4" s="3"/>
      <c r="L4" s="11"/>
      <c r="M4" s="29">
        <v>0</v>
      </c>
      <c r="N4" s="7"/>
      <c r="O4" s="13" t="s">
        <v>264</v>
      </c>
      <c r="IG4" s="39">
        <v>1</v>
      </c>
      <c r="IH4" s="39" t="s">
        <v>271</v>
      </c>
      <c r="II4" s="39">
        <f>STAŁE!$C$4</f>
        <v>500</v>
      </c>
      <c r="IJ4" s="39">
        <f>F4*STAŁE!$C$5</f>
        <v>406.00000000000006</v>
      </c>
      <c r="IK4" s="39">
        <f>IF(H4="tak",IJ4*STAŁE!$C$6,0)</f>
        <v>0</v>
      </c>
      <c r="IL4" s="39">
        <f t="shared" ref="IL4:IL67" si="0">II4+IJ4-IK4</f>
        <v>906</v>
      </c>
      <c r="IM4" s="39">
        <f>IL4-IL4*M4+STAŁE!$C$7</f>
        <v>936</v>
      </c>
      <c r="IN4" s="39">
        <f t="shared" ref="IN4:IN67" si="1">ROUND(IM4,-1)</f>
        <v>940</v>
      </c>
    </row>
    <row r="5" spans="1:248" x14ac:dyDescent="0.2">
      <c r="A5" s="26" t="s">
        <v>97</v>
      </c>
      <c r="B5" s="26" t="s">
        <v>9</v>
      </c>
      <c r="C5" s="26" t="s">
        <v>277</v>
      </c>
      <c r="D5" s="27" t="s">
        <v>98</v>
      </c>
      <c r="E5" s="27">
        <v>2011</v>
      </c>
      <c r="F5" s="27">
        <v>8900</v>
      </c>
      <c r="G5" s="28">
        <v>42223</v>
      </c>
      <c r="H5" s="36"/>
      <c r="I5" s="42"/>
      <c r="J5" s="6"/>
      <c r="K5" s="3"/>
      <c r="L5" s="11"/>
      <c r="M5" s="29">
        <v>0</v>
      </c>
      <c r="N5" s="7"/>
      <c r="IG5" s="39">
        <v>2</v>
      </c>
      <c r="IH5" s="39" t="s">
        <v>274</v>
      </c>
      <c r="II5" s="39">
        <f>STAŁE!$C$4</f>
        <v>500</v>
      </c>
      <c r="IJ5" s="39">
        <f>F5*STAŁE!$C$5</f>
        <v>623.00000000000011</v>
      </c>
      <c r="IK5" s="39">
        <f>IF(H5="tak",IJ5*STAŁE!$C$6,0)</f>
        <v>0</v>
      </c>
      <c r="IL5" s="39">
        <f t="shared" si="0"/>
        <v>1123</v>
      </c>
      <c r="IM5" s="39">
        <f>IL5-IL5*M5+STAŁE!$C$7</f>
        <v>1153</v>
      </c>
      <c r="IN5" s="39">
        <f t="shared" si="1"/>
        <v>1150</v>
      </c>
    </row>
    <row r="6" spans="1:248" x14ac:dyDescent="0.2">
      <c r="A6" s="26" t="s">
        <v>88</v>
      </c>
      <c r="B6" s="26" t="s">
        <v>90</v>
      </c>
      <c r="C6" s="26" t="s">
        <v>277</v>
      </c>
      <c r="D6" s="27" t="s">
        <v>91</v>
      </c>
      <c r="E6" s="27">
        <v>2011</v>
      </c>
      <c r="F6" s="27">
        <v>8900</v>
      </c>
      <c r="G6" s="28">
        <v>42122</v>
      </c>
      <c r="H6" s="36"/>
      <c r="I6" s="42"/>
      <c r="J6" s="6"/>
      <c r="K6" s="3"/>
      <c r="L6" s="11"/>
      <c r="M6" s="29">
        <v>7.0000000000000007E-2</v>
      </c>
      <c r="N6" s="7"/>
      <c r="IG6" s="39">
        <v>3</v>
      </c>
      <c r="IH6" s="39" t="s">
        <v>272</v>
      </c>
      <c r="II6" s="39">
        <f>STAŁE!$C$4</f>
        <v>500</v>
      </c>
      <c r="IJ6" s="39">
        <f>F6*STAŁE!$C$5</f>
        <v>623.00000000000011</v>
      </c>
      <c r="IK6" s="39">
        <f>IF(H6="tak",IJ6*STAŁE!$C$6,0)</f>
        <v>0</v>
      </c>
      <c r="IL6" s="39">
        <f t="shared" si="0"/>
        <v>1123</v>
      </c>
      <c r="IM6" s="39">
        <f>IL6-IL6*M6+STAŁE!$C$7</f>
        <v>1074.3899999999999</v>
      </c>
      <c r="IN6" s="39">
        <f t="shared" si="1"/>
        <v>1070</v>
      </c>
    </row>
    <row r="7" spans="1:248" x14ac:dyDescent="0.2">
      <c r="A7" s="26" t="s">
        <v>184</v>
      </c>
      <c r="B7" s="26" t="s">
        <v>25</v>
      </c>
      <c r="C7" s="26" t="s">
        <v>173</v>
      </c>
      <c r="D7" s="27" t="s">
        <v>185</v>
      </c>
      <c r="E7" s="27">
        <v>2013</v>
      </c>
      <c r="F7" s="27">
        <v>33200</v>
      </c>
      <c r="G7" s="28">
        <v>42023</v>
      </c>
      <c r="H7" s="36" t="s">
        <v>247</v>
      </c>
      <c r="I7" s="42"/>
      <c r="J7" s="6"/>
      <c r="K7" s="3"/>
      <c r="L7" s="11"/>
      <c r="M7" s="29">
        <v>0</v>
      </c>
      <c r="N7" s="7"/>
      <c r="IG7" s="39">
        <v>4</v>
      </c>
      <c r="IH7" s="39" t="s">
        <v>273</v>
      </c>
      <c r="II7" s="39">
        <f>STAŁE!$C$4</f>
        <v>500</v>
      </c>
      <c r="IJ7" s="39">
        <f>F7*STAŁE!$C$5</f>
        <v>2324</v>
      </c>
      <c r="IK7" s="39">
        <f>IF(H7="tak",IJ7*STAŁE!$C$6,0)</f>
        <v>116.2</v>
      </c>
      <c r="IL7" s="39">
        <f t="shared" si="0"/>
        <v>2707.8</v>
      </c>
      <c r="IM7" s="39">
        <f>IL7-IL7*M7+STAŁE!$C$7</f>
        <v>2737.8</v>
      </c>
      <c r="IN7" s="39">
        <f t="shared" si="1"/>
        <v>2740</v>
      </c>
    </row>
    <row r="8" spans="1:248" x14ac:dyDescent="0.2">
      <c r="A8" s="26" t="s">
        <v>8</v>
      </c>
      <c r="B8" s="26" t="s">
        <v>202</v>
      </c>
      <c r="C8" s="26" t="s">
        <v>203</v>
      </c>
      <c r="D8" s="27" t="s">
        <v>204</v>
      </c>
      <c r="E8" s="27">
        <v>2013</v>
      </c>
      <c r="F8" s="27">
        <v>29500</v>
      </c>
      <c r="G8" s="28">
        <v>42110</v>
      </c>
      <c r="H8" s="36"/>
      <c r="I8" s="42"/>
      <c r="J8" s="6"/>
      <c r="K8" s="3"/>
      <c r="L8" s="11"/>
      <c r="M8" s="29">
        <v>0</v>
      </c>
      <c r="N8" s="7"/>
      <c r="II8" s="39">
        <f>STAŁE!$C$4</f>
        <v>500</v>
      </c>
      <c r="IJ8" s="39">
        <f>F8*STAŁE!$C$5</f>
        <v>2065</v>
      </c>
      <c r="IK8" s="39">
        <f>IF(H8="tak",IJ8*STAŁE!$C$6,0)</f>
        <v>0</v>
      </c>
      <c r="IL8" s="39">
        <f t="shared" si="0"/>
        <v>2565</v>
      </c>
      <c r="IM8" s="39">
        <f>IL8-IL8*M8+STAŁE!$C$7</f>
        <v>2595</v>
      </c>
      <c r="IN8" s="39">
        <f t="shared" si="1"/>
        <v>2600</v>
      </c>
    </row>
    <row r="9" spans="1:248" x14ac:dyDescent="0.2">
      <c r="A9" s="26" t="s">
        <v>15</v>
      </c>
      <c r="B9" s="26" t="s">
        <v>16</v>
      </c>
      <c r="C9" s="26" t="s">
        <v>17</v>
      </c>
      <c r="D9" s="27" t="s">
        <v>18</v>
      </c>
      <c r="E9" s="27">
        <v>2007</v>
      </c>
      <c r="F9" s="27">
        <v>13600</v>
      </c>
      <c r="G9" s="28">
        <v>42088</v>
      </c>
      <c r="H9" s="36"/>
      <c r="I9" s="42"/>
      <c r="J9" s="6"/>
      <c r="K9" s="3"/>
      <c r="L9" s="11"/>
      <c r="M9" s="29">
        <v>0.1</v>
      </c>
      <c r="N9" s="7"/>
      <c r="II9" s="39">
        <f>STAŁE!$C$4</f>
        <v>500</v>
      </c>
      <c r="IJ9" s="39">
        <f>F9*STAŁE!$C$5</f>
        <v>952.00000000000011</v>
      </c>
      <c r="IK9" s="39">
        <f>IF(H9="tak",IJ9*STAŁE!$C$6,0)</f>
        <v>0</v>
      </c>
      <c r="IL9" s="39">
        <f t="shared" si="0"/>
        <v>1452</v>
      </c>
      <c r="IM9" s="39">
        <f>IL9-IL9*M9+STAŁE!$C$7</f>
        <v>1336.8</v>
      </c>
      <c r="IN9" s="39">
        <f t="shared" si="1"/>
        <v>1340</v>
      </c>
    </row>
    <row r="10" spans="1:248" x14ac:dyDescent="0.2">
      <c r="A10" s="26" t="s">
        <v>41</v>
      </c>
      <c r="B10" s="26" t="s">
        <v>42</v>
      </c>
      <c r="C10" s="26" t="s">
        <v>277</v>
      </c>
      <c r="D10" s="27" t="s">
        <v>43</v>
      </c>
      <c r="E10" s="27">
        <v>2010</v>
      </c>
      <c r="F10" s="27">
        <v>6800</v>
      </c>
      <c r="G10" s="28">
        <v>42053</v>
      </c>
      <c r="H10" s="36"/>
      <c r="I10" s="42"/>
      <c r="J10" s="6"/>
      <c r="K10" s="3"/>
      <c r="L10" s="11"/>
      <c r="M10" s="29">
        <v>0.1</v>
      </c>
      <c r="N10" s="7"/>
      <c r="II10" s="39">
        <f>STAŁE!$C$4</f>
        <v>500</v>
      </c>
      <c r="IJ10" s="39">
        <f>F10*STAŁE!$C$5</f>
        <v>476.00000000000006</v>
      </c>
      <c r="IK10" s="39">
        <f>IF(H10="tak",IJ10*STAŁE!$C$6,0)</f>
        <v>0</v>
      </c>
      <c r="IL10" s="39">
        <f t="shared" si="0"/>
        <v>976</v>
      </c>
      <c r="IM10" s="39">
        <f>IL10-IL10*M10+STAŁE!$C$7</f>
        <v>908.4</v>
      </c>
      <c r="IN10" s="39">
        <f t="shared" si="1"/>
        <v>910</v>
      </c>
    </row>
    <row r="11" spans="1:248" x14ac:dyDescent="0.2">
      <c r="A11" s="26" t="s">
        <v>28</v>
      </c>
      <c r="B11" s="26" t="s">
        <v>29</v>
      </c>
      <c r="C11" s="26" t="s">
        <v>279</v>
      </c>
      <c r="D11" s="27" t="s">
        <v>30</v>
      </c>
      <c r="E11" s="27">
        <v>2008</v>
      </c>
      <c r="F11" s="27">
        <v>33100</v>
      </c>
      <c r="G11" s="28">
        <v>42108</v>
      </c>
      <c r="H11" s="36"/>
      <c r="I11" s="42"/>
      <c r="J11" s="6"/>
      <c r="K11" s="3"/>
      <c r="L11" s="11"/>
      <c r="M11" s="29">
        <v>0.15</v>
      </c>
      <c r="N11" s="7"/>
      <c r="II11" s="39">
        <f>STAŁE!$C$4</f>
        <v>500</v>
      </c>
      <c r="IJ11" s="39">
        <f>F11*STAŁE!$C$5</f>
        <v>2317</v>
      </c>
      <c r="IK11" s="39">
        <f>IF(H11="tak",IJ11*STAŁE!$C$6,0)</f>
        <v>0</v>
      </c>
      <c r="IL11" s="39">
        <f t="shared" si="0"/>
        <v>2817</v>
      </c>
      <c r="IM11" s="39">
        <f>IL11-IL11*M11+STAŁE!$C$7</f>
        <v>2424.4499999999998</v>
      </c>
      <c r="IN11" s="39">
        <f t="shared" si="1"/>
        <v>2420</v>
      </c>
    </row>
    <row r="12" spans="1:248" x14ac:dyDescent="0.2">
      <c r="A12" s="26" t="s">
        <v>82</v>
      </c>
      <c r="B12" s="26" t="s">
        <v>9</v>
      </c>
      <c r="C12" s="26" t="s">
        <v>278</v>
      </c>
      <c r="D12" s="27" t="s">
        <v>83</v>
      </c>
      <c r="E12" s="27">
        <v>2011</v>
      </c>
      <c r="F12" s="27">
        <v>11800</v>
      </c>
      <c r="G12" s="28">
        <v>42023</v>
      </c>
      <c r="H12" s="36"/>
      <c r="I12" s="42"/>
      <c r="J12" s="6"/>
      <c r="K12" s="3"/>
      <c r="L12" s="11"/>
      <c r="M12" s="29">
        <v>0.1</v>
      </c>
      <c r="N12" s="7"/>
      <c r="II12" s="39">
        <f>STAŁE!$C$4</f>
        <v>500</v>
      </c>
      <c r="IJ12" s="39">
        <f>F12*STAŁE!$C$5</f>
        <v>826.00000000000011</v>
      </c>
      <c r="IK12" s="39">
        <f>IF(H12="tak",IJ12*STAŁE!$C$6,0)</f>
        <v>0</v>
      </c>
      <c r="IL12" s="39">
        <f t="shared" si="0"/>
        <v>1326</v>
      </c>
      <c r="IM12" s="39">
        <f>IL12-IL12*M12+STAŁE!$C$7</f>
        <v>1223.4000000000001</v>
      </c>
      <c r="IN12" s="39">
        <f t="shared" si="1"/>
        <v>1220</v>
      </c>
    </row>
    <row r="13" spans="1:248" x14ac:dyDescent="0.2">
      <c r="A13" s="26" t="s">
        <v>44</v>
      </c>
      <c r="B13" s="26" t="s">
        <v>86</v>
      </c>
      <c r="C13" s="26" t="s">
        <v>276</v>
      </c>
      <c r="D13" s="27" t="s">
        <v>87</v>
      </c>
      <c r="E13" s="27">
        <v>2011</v>
      </c>
      <c r="F13" s="27">
        <v>5800</v>
      </c>
      <c r="G13" s="28">
        <v>42066</v>
      </c>
      <c r="H13" s="36"/>
      <c r="I13" s="42"/>
      <c r="J13" s="6"/>
      <c r="K13" s="3"/>
      <c r="L13" s="11"/>
      <c r="M13" s="29">
        <v>0.05</v>
      </c>
      <c r="N13" s="7"/>
      <c r="II13" s="39">
        <f>STAŁE!$C$4</f>
        <v>500</v>
      </c>
      <c r="IJ13" s="39">
        <f>F13*STAŁE!$C$5</f>
        <v>406.00000000000006</v>
      </c>
      <c r="IK13" s="39">
        <f>IF(H13="tak",IJ13*STAŁE!$C$6,0)</f>
        <v>0</v>
      </c>
      <c r="IL13" s="39">
        <f t="shared" si="0"/>
        <v>906</v>
      </c>
      <c r="IM13" s="39">
        <f>IL13-IL13*M13+STAŁE!$C$7</f>
        <v>890.7</v>
      </c>
      <c r="IN13" s="39">
        <f t="shared" si="1"/>
        <v>890</v>
      </c>
    </row>
    <row r="14" spans="1:248" x14ac:dyDescent="0.2">
      <c r="A14" s="26" t="s">
        <v>59</v>
      </c>
      <c r="B14" s="26" t="s">
        <v>220</v>
      </c>
      <c r="C14" s="26" t="s">
        <v>276</v>
      </c>
      <c r="D14" s="27" t="s">
        <v>221</v>
      </c>
      <c r="E14" s="27">
        <v>2014</v>
      </c>
      <c r="F14" s="27">
        <v>8500</v>
      </c>
      <c r="G14" s="28">
        <v>42050</v>
      </c>
      <c r="H14" s="36" t="s">
        <v>247</v>
      </c>
      <c r="I14" s="42"/>
      <c r="J14" s="6"/>
      <c r="K14" s="3"/>
      <c r="L14" s="11"/>
      <c r="M14" s="29">
        <v>0.05</v>
      </c>
      <c r="N14" s="7"/>
      <c r="II14" s="39">
        <f>STAŁE!$C$4</f>
        <v>500</v>
      </c>
      <c r="IJ14" s="39">
        <f>F14*STAŁE!$C$5</f>
        <v>595</v>
      </c>
      <c r="IK14" s="39">
        <f>IF(H14="tak",IJ14*STAŁE!$C$6,0)</f>
        <v>29.75</v>
      </c>
      <c r="IL14" s="39">
        <f t="shared" si="0"/>
        <v>1065.25</v>
      </c>
      <c r="IM14" s="39">
        <f>IL14-IL14*M14+STAŁE!$C$7</f>
        <v>1041.9875</v>
      </c>
      <c r="IN14" s="39">
        <f t="shared" si="1"/>
        <v>1040</v>
      </c>
    </row>
    <row r="15" spans="1:248" x14ac:dyDescent="0.2">
      <c r="A15" s="26" t="s">
        <v>8</v>
      </c>
      <c r="B15" s="26" t="s">
        <v>9</v>
      </c>
      <c r="C15" s="26" t="s">
        <v>115</v>
      </c>
      <c r="D15" s="27" t="s">
        <v>153</v>
      </c>
      <c r="E15" s="27">
        <v>2012</v>
      </c>
      <c r="F15" s="27">
        <v>23400</v>
      </c>
      <c r="G15" s="28">
        <v>42078</v>
      </c>
      <c r="H15" s="36"/>
      <c r="I15" s="42"/>
      <c r="J15" s="6"/>
      <c r="K15" s="3"/>
      <c r="L15" s="11"/>
      <c r="M15" s="29">
        <v>0</v>
      </c>
      <c r="N15" s="7"/>
      <c r="II15" s="39">
        <f>STAŁE!$C$4</f>
        <v>500</v>
      </c>
      <c r="IJ15" s="39">
        <f>F15*STAŁE!$C$5</f>
        <v>1638.0000000000002</v>
      </c>
      <c r="IK15" s="39">
        <f>IF(H15="tak",IJ15*STAŁE!$C$6,0)</f>
        <v>0</v>
      </c>
      <c r="IL15" s="39">
        <f t="shared" si="0"/>
        <v>2138</v>
      </c>
      <c r="IM15" s="39">
        <f>IL15-IL15*M15+STAŁE!$C$7</f>
        <v>2168</v>
      </c>
      <c r="IN15" s="39">
        <f t="shared" si="1"/>
        <v>2170</v>
      </c>
    </row>
    <row r="16" spans="1:248" x14ac:dyDescent="0.2">
      <c r="A16" s="26" t="s">
        <v>19</v>
      </c>
      <c r="B16" s="26" t="s">
        <v>9</v>
      </c>
      <c r="C16" s="26" t="s">
        <v>277</v>
      </c>
      <c r="D16" s="27" t="s">
        <v>147</v>
      </c>
      <c r="E16" s="27">
        <v>2012</v>
      </c>
      <c r="F16" s="27">
        <v>10400</v>
      </c>
      <c r="G16" s="28">
        <v>42116</v>
      </c>
      <c r="H16" s="36"/>
      <c r="I16" s="42"/>
      <c r="J16" s="6"/>
      <c r="K16" s="3"/>
      <c r="L16" s="11"/>
      <c r="M16" s="29">
        <v>7.0000000000000007E-2</v>
      </c>
      <c r="N16" s="7"/>
      <c r="II16" s="39">
        <f>STAŁE!$C$4</f>
        <v>500</v>
      </c>
      <c r="IJ16" s="39">
        <f>F16*STAŁE!$C$5</f>
        <v>728.00000000000011</v>
      </c>
      <c r="IK16" s="39">
        <f>IF(H16="tak",IJ16*STAŁE!$C$6,0)</f>
        <v>0</v>
      </c>
      <c r="IL16" s="39">
        <f t="shared" si="0"/>
        <v>1228</v>
      </c>
      <c r="IM16" s="39">
        <f>IL16-IL16*M16+STAŁE!$C$7</f>
        <v>1172.04</v>
      </c>
      <c r="IN16" s="39">
        <f t="shared" si="1"/>
        <v>1170</v>
      </c>
    </row>
    <row r="17" spans="1:248" x14ac:dyDescent="0.2">
      <c r="A17" s="26" t="s">
        <v>142</v>
      </c>
      <c r="B17" s="26" t="s">
        <v>140</v>
      </c>
      <c r="C17" s="26" t="s">
        <v>203</v>
      </c>
      <c r="D17" s="27" t="s">
        <v>205</v>
      </c>
      <c r="E17" s="27">
        <v>2013</v>
      </c>
      <c r="F17" s="27">
        <v>29500</v>
      </c>
      <c r="G17" s="28">
        <v>42018</v>
      </c>
      <c r="H17" s="36"/>
      <c r="I17" s="42"/>
      <c r="J17" s="6"/>
      <c r="K17" s="3"/>
      <c r="L17" s="11"/>
      <c r="M17" s="29">
        <v>0</v>
      </c>
      <c r="N17" s="7"/>
      <c r="II17" s="39">
        <f>STAŁE!$C$4</f>
        <v>500</v>
      </c>
      <c r="IJ17" s="39">
        <f>F17*STAŁE!$C$5</f>
        <v>2065</v>
      </c>
      <c r="IK17" s="39">
        <f>IF(H17="tak",IJ17*STAŁE!$C$6,0)</f>
        <v>0</v>
      </c>
      <c r="IL17" s="39">
        <f t="shared" si="0"/>
        <v>2565</v>
      </c>
      <c r="IM17" s="39">
        <f>IL17-IL17*M17+STAŁE!$C$7</f>
        <v>2595</v>
      </c>
      <c r="IN17" s="39">
        <f t="shared" si="1"/>
        <v>2600</v>
      </c>
    </row>
    <row r="18" spans="1:248" x14ac:dyDescent="0.2">
      <c r="A18" s="26" t="s">
        <v>62</v>
      </c>
      <c r="B18" s="26" t="s">
        <v>145</v>
      </c>
      <c r="C18" s="26" t="s">
        <v>280</v>
      </c>
      <c r="D18" s="27" t="s">
        <v>229</v>
      </c>
      <c r="E18" s="27">
        <v>2014</v>
      </c>
      <c r="F18" s="27">
        <v>16200</v>
      </c>
      <c r="G18" s="28">
        <v>42156</v>
      </c>
      <c r="H18" s="36" t="s">
        <v>247</v>
      </c>
      <c r="I18" s="42"/>
      <c r="J18" s="6"/>
      <c r="K18" s="3"/>
      <c r="L18" s="11"/>
      <c r="M18" s="29">
        <v>0</v>
      </c>
      <c r="N18" s="7"/>
      <c r="II18" s="39">
        <f>STAŁE!$C$4</f>
        <v>500</v>
      </c>
      <c r="IJ18" s="39">
        <f>F18*STAŁE!$C$5</f>
        <v>1134</v>
      </c>
      <c r="IK18" s="39">
        <f>IF(H18="tak",IJ18*STAŁE!$C$6,0)</f>
        <v>56.7</v>
      </c>
      <c r="IL18" s="39">
        <f t="shared" si="0"/>
        <v>1577.3</v>
      </c>
      <c r="IM18" s="39">
        <f>IL18-IL18*M18+STAŁE!$C$7</f>
        <v>1607.3</v>
      </c>
      <c r="IN18" s="39">
        <f t="shared" si="1"/>
        <v>1610</v>
      </c>
    </row>
    <row r="19" spans="1:248" x14ac:dyDescent="0.2">
      <c r="A19" s="26" t="s">
        <v>22</v>
      </c>
      <c r="B19" s="26" t="s">
        <v>9</v>
      </c>
      <c r="C19" s="26" t="s">
        <v>10</v>
      </c>
      <c r="D19" s="27" t="s">
        <v>23</v>
      </c>
      <c r="E19" s="27">
        <v>2007</v>
      </c>
      <c r="F19" s="27">
        <v>15500</v>
      </c>
      <c r="G19" s="28">
        <v>42278</v>
      </c>
      <c r="H19" s="36"/>
      <c r="I19" s="42"/>
      <c r="J19" s="6"/>
      <c r="K19" s="3"/>
      <c r="L19" s="11"/>
      <c r="M19" s="29">
        <v>0.1</v>
      </c>
      <c r="N19" s="7"/>
      <c r="II19" s="39">
        <f>STAŁE!$C$4</f>
        <v>500</v>
      </c>
      <c r="IJ19" s="39">
        <f>F19*STAŁE!$C$5</f>
        <v>1085</v>
      </c>
      <c r="IK19" s="39">
        <f>IF(H19="tak",IJ19*STAŁE!$C$6,0)</f>
        <v>0</v>
      </c>
      <c r="IL19" s="39">
        <f t="shared" si="0"/>
        <v>1585</v>
      </c>
      <c r="IM19" s="39">
        <f>IL19-IL19*M19+STAŁE!$C$7</f>
        <v>1456.5</v>
      </c>
      <c r="IN19" s="39">
        <f t="shared" si="1"/>
        <v>1460</v>
      </c>
    </row>
    <row r="20" spans="1:248" x14ac:dyDescent="0.2">
      <c r="A20" s="26" t="s">
        <v>54</v>
      </c>
      <c r="B20" s="26" t="s">
        <v>9</v>
      </c>
      <c r="C20" s="26" t="s">
        <v>281</v>
      </c>
      <c r="D20" s="27" t="s">
        <v>55</v>
      </c>
      <c r="E20" s="27">
        <v>2010</v>
      </c>
      <c r="F20" s="27">
        <v>36600</v>
      </c>
      <c r="G20" s="28">
        <v>42153</v>
      </c>
      <c r="H20" s="36"/>
      <c r="I20" s="42"/>
      <c r="J20" s="6"/>
      <c r="K20" s="3"/>
      <c r="L20" s="11"/>
      <c r="M20" s="29">
        <v>0.05</v>
      </c>
      <c r="N20" s="7"/>
      <c r="II20" s="39">
        <f>STAŁE!$C$4</f>
        <v>500</v>
      </c>
      <c r="IJ20" s="39">
        <f>F20*STAŁE!$C$5</f>
        <v>2562.0000000000005</v>
      </c>
      <c r="IK20" s="39">
        <f>IF(H20="tak",IJ20*STAŁE!$C$6,0)</f>
        <v>0</v>
      </c>
      <c r="IL20" s="39">
        <f t="shared" si="0"/>
        <v>3062.0000000000005</v>
      </c>
      <c r="IM20" s="39">
        <f>IL20-IL20*M20+STAŁE!$C$7</f>
        <v>2938.9000000000005</v>
      </c>
      <c r="IN20" s="39">
        <f t="shared" si="1"/>
        <v>2940</v>
      </c>
    </row>
    <row r="21" spans="1:248" x14ac:dyDescent="0.2">
      <c r="A21" s="26" t="s">
        <v>124</v>
      </c>
      <c r="B21" s="26" t="s">
        <v>125</v>
      </c>
      <c r="C21" s="26" t="s">
        <v>277</v>
      </c>
      <c r="D21" s="27" t="s">
        <v>126</v>
      </c>
      <c r="E21" s="27">
        <v>2012</v>
      </c>
      <c r="F21" s="27">
        <v>10400</v>
      </c>
      <c r="G21" s="28">
        <v>42043</v>
      </c>
      <c r="H21" s="36"/>
      <c r="I21" s="42"/>
      <c r="J21" s="6"/>
      <c r="K21" s="3"/>
      <c r="L21" s="11"/>
      <c r="M21" s="29">
        <v>0.05</v>
      </c>
      <c r="N21" s="7"/>
      <c r="II21" s="39">
        <f>STAŁE!$C$4</f>
        <v>500</v>
      </c>
      <c r="IJ21" s="39">
        <f>F21*STAŁE!$C$5</f>
        <v>728.00000000000011</v>
      </c>
      <c r="IK21" s="39">
        <f>IF(H21="tak",IJ21*STAŁE!$C$6,0)</f>
        <v>0</v>
      </c>
      <c r="IL21" s="39">
        <f t="shared" si="0"/>
        <v>1228</v>
      </c>
      <c r="IM21" s="39">
        <f>IL21-IL21*M21+STAŁE!$C$7</f>
        <v>1196.5999999999999</v>
      </c>
      <c r="IN21" s="39">
        <f t="shared" si="1"/>
        <v>1200</v>
      </c>
    </row>
    <row r="22" spans="1:248" x14ac:dyDescent="0.2">
      <c r="A22" s="26" t="s">
        <v>41</v>
      </c>
      <c r="B22" s="26" t="s">
        <v>32</v>
      </c>
      <c r="C22" s="26" t="s">
        <v>278</v>
      </c>
      <c r="D22" s="27" t="s">
        <v>216</v>
      </c>
      <c r="E22" s="27">
        <v>2014</v>
      </c>
      <c r="F22" s="27">
        <v>14800</v>
      </c>
      <c r="G22" s="28">
        <v>42183</v>
      </c>
      <c r="H22" s="36" t="s">
        <v>247</v>
      </c>
      <c r="I22" s="42"/>
      <c r="J22" s="6"/>
      <c r="K22" s="3"/>
      <c r="L22" s="11"/>
      <c r="M22" s="29">
        <v>0</v>
      </c>
      <c r="N22" s="7"/>
      <c r="II22" s="39">
        <f>STAŁE!$C$4</f>
        <v>500</v>
      </c>
      <c r="IJ22" s="39">
        <f>F22*STAŁE!$C$5</f>
        <v>1036</v>
      </c>
      <c r="IK22" s="39">
        <f>IF(H22="tak",IJ22*STAŁE!$C$6,0)</f>
        <v>51.800000000000004</v>
      </c>
      <c r="IL22" s="39">
        <f t="shared" si="0"/>
        <v>1484.2</v>
      </c>
      <c r="IM22" s="39">
        <f>IL22-IL22*M22+STAŁE!$C$7</f>
        <v>1514.2</v>
      </c>
      <c r="IN22" s="39">
        <f t="shared" si="1"/>
        <v>1510</v>
      </c>
    </row>
    <row r="23" spans="1:248" x14ac:dyDescent="0.2">
      <c r="A23" s="26" t="s">
        <v>127</v>
      </c>
      <c r="B23" s="26" t="s">
        <v>9</v>
      </c>
      <c r="C23" s="26" t="s">
        <v>276</v>
      </c>
      <c r="D23" s="27" t="s">
        <v>128</v>
      </c>
      <c r="E23" s="27">
        <v>2012</v>
      </c>
      <c r="F23" s="27">
        <v>6700</v>
      </c>
      <c r="G23" s="28">
        <v>42060</v>
      </c>
      <c r="H23" s="36"/>
      <c r="I23" s="42"/>
      <c r="J23" s="6"/>
      <c r="K23" s="3"/>
      <c r="L23" s="11"/>
      <c r="M23" s="29">
        <v>0.05</v>
      </c>
      <c r="N23" s="7"/>
      <c r="II23" s="39">
        <f>STAŁE!$C$4</f>
        <v>500</v>
      </c>
      <c r="IJ23" s="39">
        <f>F23*STAŁE!$C$5</f>
        <v>469.00000000000006</v>
      </c>
      <c r="IK23" s="39">
        <f>IF(H23="tak",IJ23*STAŁE!$C$6,0)</f>
        <v>0</v>
      </c>
      <c r="IL23" s="39">
        <f t="shared" si="0"/>
        <v>969</v>
      </c>
      <c r="IM23" s="39">
        <f>IL23-IL23*M23+STAŁE!$C$7</f>
        <v>950.55</v>
      </c>
      <c r="IN23" s="39">
        <f t="shared" si="1"/>
        <v>950</v>
      </c>
    </row>
    <row r="24" spans="1:248" x14ac:dyDescent="0.2">
      <c r="A24" s="26" t="s">
        <v>8</v>
      </c>
      <c r="B24" s="26" t="s">
        <v>9</v>
      </c>
      <c r="C24" s="26" t="s">
        <v>77</v>
      </c>
      <c r="D24" s="27" t="s">
        <v>103</v>
      </c>
      <c r="E24" s="27">
        <v>2011</v>
      </c>
      <c r="F24" s="27">
        <v>22800</v>
      </c>
      <c r="G24" s="28">
        <v>42082</v>
      </c>
      <c r="H24" s="36"/>
      <c r="I24" s="42"/>
      <c r="J24" s="6"/>
      <c r="K24" s="3"/>
      <c r="L24" s="11"/>
      <c r="M24" s="29">
        <v>0.1</v>
      </c>
      <c r="N24" s="7"/>
      <c r="II24" s="39">
        <f>STAŁE!$C$4</f>
        <v>500</v>
      </c>
      <c r="IJ24" s="39">
        <f>F24*STAŁE!$C$5</f>
        <v>1596.0000000000002</v>
      </c>
      <c r="IK24" s="39">
        <f>IF(H24="tak",IJ24*STAŁE!$C$6,0)</f>
        <v>0</v>
      </c>
      <c r="IL24" s="39">
        <f t="shared" si="0"/>
        <v>2096</v>
      </c>
      <c r="IM24" s="39">
        <f>IL24-IL24*M24+STAŁE!$C$7</f>
        <v>1916.4</v>
      </c>
      <c r="IN24" s="39">
        <f t="shared" si="1"/>
        <v>1920</v>
      </c>
    </row>
    <row r="25" spans="1:248" x14ac:dyDescent="0.2">
      <c r="A25" s="26" t="s">
        <v>50</v>
      </c>
      <c r="B25" s="26" t="s">
        <v>51</v>
      </c>
      <c r="C25" s="26" t="s">
        <v>218</v>
      </c>
      <c r="D25" s="27" t="s">
        <v>241</v>
      </c>
      <c r="E25" s="27">
        <v>2014</v>
      </c>
      <c r="F25" s="27">
        <v>25100</v>
      </c>
      <c r="G25" s="28">
        <v>42162</v>
      </c>
      <c r="H25" s="36" t="s">
        <v>247</v>
      </c>
      <c r="I25" s="42"/>
      <c r="J25" s="6"/>
      <c r="K25" s="3"/>
      <c r="L25" s="11"/>
      <c r="M25" s="29">
        <v>0.1</v>
      </c>
      <c r="N25" s="7"/>
      <c r="II25" s="39">
        <f>STAŁE!$C$4</f>
        <v>500</v>
      </c>
      <c r="IJ25" s="39">
        <f>F25*STAŁE!$C$5</f>
        <v>1757.0000000000002</v>
      </c>
      <c r="IK25" s="39">
        <f>IF(H25="tak",IJ25*STAŁE!$C$6,0)</f>
        <v>87.850000000000023</v>
      </c>
      <c r="IL25" s="39">
        <f t="shared" si="0"/>
        <v>2169.15</v>
      </c>
      <c r="IM25" s="39">
        <f>IL25-IL25*M25+STAŁE!$C$7</f>
        <v>1982.2350000000001</v>
      </c>
      <c r="IN25" s="39">
        <f t="shared" si="1"/>
        <v>1980</v>
      </c>
    </row>
    <row r="26" spans="1:248" x14ac:dyDescent="0.2">
      <c r="A26" s="26" t="s">
        <v>12</v>
      </c>
      <c r="B26" s="26" t="s">
        <v>13</v>
      </c>
      <c r="C26" s="26" t="s">
        <v>10</v>
      </c>
      <c r="D26" s="27" t="s">
        <v>14</v>
      </c>
      <c r="E26" s="27">
        <v>2007</v>
      </c>
      <c r="F26" s="27">
        <v>15500</v>
      </c>
      <c r="G26" s="28">
        <v>42103</v>
      </c>
      <c r="H26" s="36"/>
      <c r="I26" s="42"/>
      <c r="J26" s="6"/>
      <c r="K26" s="3"/>
      <c r="L26" s="11"/>
      <c r="M26" s="29">
        <v>0</v>
      </c>
      <c r="N26" s="7"/>
      <c r="II26" s="39">
        <f>STAŁE!$C$4</f>
        <v>500</v>
      </c>
      <c r="IJ26" s="39">
        <f>F26*STAŁE!$C$5</f>
        <v>1085</v>
      </c>
      <c r="IK26" s="39">
        <f>IF(H26="tak",IJ26*STAŁE!$C$6,0)</f>
        <v>0</v>
      </c>
      <c r="IL26" s="39">
        <f t="shared" si="0"/>
        <v>1585</v>
      </c>
      <c r="IM26" s="39">
        <f>IL26-IL26*M26+STAŁE!$C$7</f>
        <v>1615</v>
      </c>
      <c r="IN26" s="39">
        <f t="shared" si="1"/>
        <v>1620</v>
      </c>
    </row>
    <row r="27" spans="1:248" x14ac:dyDescent="0.2">
      <c r="A27" s="26" t="s">
        <v>144</v>
      </c>
      <c r="B27" s="26" t="s">
        <v>145</v>
      </c>
      <c r="C27" s="26" t="s">
        <v>276</v>
      </c>
      <c r="D27" s="27" t="s">
        <v>146</v>
      </c>
      <c r="E27" s="27">
        <v>2012</v>
      </c>
      <c r="F27" s="27">
        <v>6700</v>
      </c>
      <c r="G27" s="28">
        <v>42168</v>
      </c>
      <c r="H27" s="36"/>
      <c r="I27" s="42"/>
      <c r="J27" s="6"/>
      <c r="K27" s="3"/>
      <c r="L27" s="11"/>
      <c r="M27" s="29">
        <v>0.1</v>
      </c>
      <c r="N27" s="7"/>
      <c r="II27" s="39">
        <f>STAŁE!$C$4</f>
        <v>500</v>
      </c>
      <c r="IJ27" s="39">
        <f>F27*STAŁE!$C$5</f>
        <v>469.00000000000006</v>
      </c>
      <c r="IK27" s="39">
        <f>IF(H27="tak",IJ27*STAŁE!$C$6,0)</f>
        <v>0</v>
      </c>
      <c r="IL27" s="39">
        <f t="shared" si="0"/>
        <v>969</v>
      </c>
      <c r="IM27" s="39">
        <f>IL27-IL27*M27+STAŁE!$C$7</f>
        <v>902.1</v>
      </c>
      <c r="IN27" s="39">
        <f t="shared" si="1"/>
        <v>900</v>
      </c>
    </row>
    <row r="28" spans="1:248" x14ac:dyDescent="0.2">
      <c r="A28" s="26" t="s">
        <v>44</v>
      </c>
      <c r="B28" s="26" t="s">
        <v>45</v>
      </c>
      <c r="C28" s="26" t="s">
        <v>277</v>
      </c>
      <c r="D28" s="27" t="s">
        <v>46</v>
      </c>
      <c r="E28" s="27">
        <v>2010</v>
      </c>
      <c r="F28" s="27">
        <v>6800</v>
      </c>
      <c r="G28" s="28">
        <v>42228</v>
      </c>
      <c r="H28" s="36"/>
      <c r="I28" s="42"/>
      <c r="J28" s="6"/>
      <c r="K28" s="3"/>
      <c r="L28" s="11"/>
      <c r="M28" s="29">
        <v>0</v>
      </c>
      <c r="N28" s="7"/>
      <c r="II28" s="39">
        <f>STAŁE!$C$4</f>
        <v>500</v>
      </c>
      <c r="IJ28" s="39">
        <f>F28*STAŁE!$C$5</f>
        <v>476.00000000000006</v>
      </c>
      <c r="IK28" s="39">
        <f>IF(H28="tak",IJ28*STAŁE!$C$6,0)</f>
        <v>0</v>
      </c>
      <c r="IL28" s="39">
        <f t="shared" si="0"/>
        <v>976</v>
      </c>
      <c r="IM28" s="39">
        <f>IL28-IL28*M28+STAŁE!$C$7</f>
        <v>1006</v>
      </c>
      <c r="IN28" s="39">
        <f t="shared" si="1"/>
        <v>1010</v>
      </c>
    </row>
    <row r="29" spans="1:248" x14ac:dyDescent="0.2">
      <c r="A29" s="26" t="s">
        <v>47</v>
      </c>
      <c r="B29" s="26" t="s">
        <v>112</v>
      </c>
      <c r="C29" s="26" t="s">
        <v>278</v>
      </c>
      <c r="D29" s="27" t="s">
        <v>113</v>
      </c>
      <c r="E29" s="27">
        <v>2012</v>
      </c>
      <c r="F29" s="27">
        <v>12500</v>
      </c>
      <c r="G29" s="28">
        <v>42088</v>
      </c>
      <c r="H29" s="36"/>
      <c r="I29" s="42"/>
      <c r="J29" s="6"/>
      <c r="K29" s="3"/>
      <c r="L29" s="11"/>
      <c r="M29" s="29">
        <v>0</v>
      </c>
      <c r="N29" s="7"/>
      <c r="II29" s="39">
        <f>STAŁE!$C$4</f>
        <v>500</v>
      </c>
      <c r="IJ29" s="39">
        <f>F29*STAŁE!$C$5</f>
        <v>875.00000000000011</v>
      </c>
      <c r="IK29" s="39">
        <f>IF(H29="tak",IJ29*STAŁE!$C$6,0)</f>
        <v>0</v>
      </c>
      <c r="IL29" s="39">
        <f t="shared" si="0"/>
        <v>1375</v>
      </c>
      <c r="IM29" s="39">
        <f>IL29-IL29*M29+STAŁE!$C$7</f>
        <v>1405</v>
      </c>
      <c r="IN29" s="39">
        <f t="shared" si="1"/>
        <v>1410</v>
      </c>
    </row>
    <row r="30" spans="1:248" x14ac:dyDescent="0.2">
      <c r="A30" s="26" t="s">
        <v>75</v>
      </c>
      <c r="B30" s="26" t="s">
        <v>76</v>
      </c>
      <c r="C30" s="26" t="s">
        <v>77</v>
      </c>
      <c r="D30" s="27" t="s">
        <v>78</v>
      </c>
      <c r="E30" s="27">
        <v>2011</v>
      </c>
      <c r="F30" s="27">
        <v>22800</v>
      </c>
      <c r="G30" s="28">
        <v>42138</v>
      </c>
      <c r="H30" s="36"/>
      <c r="I30" s="42"/>
      <c r="J30" s="6"/>
      <c r="K30" s="3"/>
      <c r="L30" s="11"/>
      <c r="M30" s="29">
        <v>0</v>
      </c>
      <c r="N30" s="7"/>
      <c r="II30" s="39">
        <f>STAŁE!$C$4</f>
        <v>500</v>
      </c>
      <c r="IJ30" s="39">
        <f>F30*STAŁE!$C$5</f>
        <v>1596.0000000000002</v>
      </c>
      <c r="IK30" s="39">
        <f>IF(H30="tak",IJ30*STAŁE!$C$6,0)</f>
        <v>0</v>
      </c>
      <c r="IL30" s="39">
        <f t="shared" si="0"/>
        <v>2096</v>
      </c>
      <c r="IM30" s="39">
        <f>IL30-IL30*M30+STAŁE!$C$7</f>
        <v>2126</v>
      </c>
      <c r="IN30" s="39">
        <f t="shared" si="1"/>
        <v>2130</v>
      </c>
    </row>
    <row r="31" spans="1:248" x14ac:dyDescent="0.2">
      <c r="A31" s="26" t="s">
        <v>197</v>
      </c>
      <c r="B31" s="26" t="s">
        <v>198</v>
      </c>
      <c r="C31" s="26" t="s">
        <v>276</v>
      </c>
      <c r="D31" s="27" t="s">
        <v>199</v>
      </c>
      <c r="E31" s="27">
        <v>2013</v>
      </c>
      <c r="F31" s="27">
        <v>7900</v>
      </c>
      <c r="G31" s="28">
        <v>42134</v>
      </c>
      <c r="H31" s="36"/>
      <c r="I31" s="42"/>
      <c r="J31" s="6"/>
      <c r="K31" s="3"/>
      <c r="L31" s="11"/>
      <c r="M31" s="29">
        <v>0</v>
      </c>
      <c r="N31" s="7"/>
      <c r="II31" s="39">
        <f>STAŁE!$C$4</f>
        <v>500</v>
      </c>
      <c r="IJ31" s="39">
        <f>F31*STAŁE!$C$5</f>
        <v>553</v>
      </c>
      <c r="IK31" s="39">
        <f>IF(H31="tak",IJ31*STAŁE!$C$6,0)</f>
        <v>0</v>
      </c>
      <c r="IL31" s="39">
        <f t="shared" si="0"/>
        <v>1053</v>
      </c>
      <c r="IM31" s="39">
        <f>IL31-IL31*M31+STAŁE!$C$7</f>
        <v>1083</v>
      </c>
      <c r="IN31" s="39">
        <f t="shared" si="1"/>
        <v>1080</v>
      </c>
    </row>
    <row r="32" spans="1:248" x14ac:dyDescent="0.2">
      <c r="A32" s="26" t="s">
        <v>57</v>
      </c>
      <c r="B32" s="26" t="s">
        <v>51</v>
      </c>
      <c r="C32" s="26" t="s">
        <v>277</v>
      </c>
      <c r="D32" s="27" t="s">
        <v>58</v>
      </c>
      <c r="E32" s="27">
        <v>2010</v>
      </c>
      <c r="F32" s="27">
        <v>6800</v>
      </c>
      <c r="G32" s="28">
        <v>42128</v>
      </c>
      <c r="H32" s="36"/>
      <c r="I32" s="42"/>
      <c r="J32" s="6"/>
      <c r="K32" s="3"/>
      <c r="L32" s="11"/>
      <c r="M32" s="29">
        <v>0</v>
      </c>
      <c r="N32" s="7"/>
      <c r="II32" s="39">
        <f>STAŁE!$C$4</f>
        <v>500</v>
      </c>
      <c r="IJ32" s="39">
        <f>F32*STAŁE!$C$5</f>
        <v>476.00000000000006</v>
      </c>
      <c r="IK32" s="39">
        <f>IF(H32="tak",IJ32*STAŁE!$C$6,0)</f>
        <v>0</v>
      </c>
      <c r="IL32" s="39">
        <f t="shared" si="0"/>
        <v>976</v>
      </c>
      <c r="IM32" s="39">
        <f>IL32-IL32*M32+STAŁE!$C$7</f>
        <v>1006</v>
      </c>
      <c r="IN32" s="39">
        <f t="shared" si="1"/>
        <v>1010</v>
      </c>
    </row>
    <row r="33" spans="1:248" x14ac:dyDescent="0.2">
      <c r="A33" s="26" t="s">
        <v>59</v>
      </c>
      <c r="B33" s="26" t="s">
        <v>60</v>
      </c>
      <c r="C33" s="26" t="s">
        <v>281</v>
      </c>
      <c r="D33" s="27" t="s">
        <v>61</v>
      </c>
      <c r="E33" s="27">
        <v>2010</v>
      </c>
      <c r="F33" s="27">
        <v>36600</v>
      </c>
      <c r="G33" s="28">
        <v>42028</v>
      </c>
      <c r="H33" s="36"/>
      <c r="I33" s="42"/>
      <c r="J33" s="6"/>
      <c r="K33" s="3"/>
      <c r="L33" s="11"/>
      <c r="M33" s="29">
        <v>0.15</v>
      </c>
      <c r="N33" s="7"/>
      <c r="II33" s="39">
        <f>STAŁE!$C$4</f>
        <v>500</v>
      </c>
      <c r="IJ33" s="39">
        <f>F33*STAŁE!$C$5</f>
        <v>2562.0000000000005</v>
      </c>
      <c r="IK33" s="39">
        <f>IF(H33="tak",IJ33*STAŁE!$C$6,0)</f>
        <v>0</v>
      </c>
      <c r="IL33" s="39">
        <f t="shared" si="0"/>
        <v>3062.0000000000005</v>
      </c>
      <c r="IM33" s="39">
        <f>IL33-IL33*M33+STAŁE!$C$7</f>
        <v>2632.7000000000003</v>
      </c>
      <c r="IN33" s="39">
        <f t="shared" si="1"/>
        <v>2630</v>
      </c>
    </row>
    <row r="34" spans="1:248" x14ac:dyDescent="0.2">
      <c r="A34" s="26" t="s">
        <v>158</v>
      </c>
      <c r="B34" s="26" t="s">
        <v>159</v>
      </c>
      <c r="C34" s="26" t="s">
        <v>160</v>
      </c>
      <c r="D34" s="27" t="s">
        <v>161</v>
      </c>
      <c r="E34" s="27">
        <v>2013</v>
      </c>
      <c r="F34" s="27">
        <v>21000</v>
      </c>
      <c r="G34" s="28">
        <v>42106</v>
      </c>
      <c r="H34" s="36"/>
      <c r="I34" s="42"/>
      <c r="J34" s="6"/>
      <c r="K34" s="3"/>
      <c r="L34" s="11"/>
      <c r="M34" s="29">
        <v>0</v>
      </c>
      <c r="N34" s="7"/>
      <c r="II34" s="39">
        <f>STAŁE!$C$4</f>
        <v>500</v>
      </c>
      <c r="IJ34" s="39">
        <f>F34*STAŁE!$C$5</f>
        <v>1470.0000000000002</v>
      </c>
      <c r="IK34" s="39">
        <f>IF(H34="tak",IJ34*STAŁE!$C$6,0)</f>
        <v>0</v>
      </c>
      <c r="IL34" s="39">
        <f t="shared" si="0"/>
        <v>1970.0000000000002</v>
      </c>
      <c r="IM34" s="39">
        <f>IL34-IL34*M34+STAŁE!$C$7</f>
        <v>2000.0000000000002</v>
      </c>
      <c r="IN34" s="39">
        <f t="shared" si="1"/>
        <v>2000</v>
      </c>
    </row>
    <row r="35" spans="1:248" x14ac:dyDescent="0.2">
      <c r="A35" s="26" t="s">
        <v>127</v>
      </c>
      <c r="B35" s="26" t="s">
        <v>189</v>
      </c>
      <c r="C35" s="26" t="s">
        <v>235</v>
      </c>
      <c r="D35" s="27" t="s">
        <v>236</v>
      </c>
      <c r="E35" s="27">
        <v>2014</v>
      </c>
      <c r="F35" s="27">
        <v>22400</v>
      </c>
      <c r="G35" s="28">
        <v>42248</v>
      </c>
      <c r="H35" s="36" t="s">
        <v>247</v>
      </c>
      <c r="I35" s="42"/>
      <c r="J35" s="6"/>
      <c r="K35" s="3"/>
      <c r="L35" s="11"/>
      <c r="M35" s="29">
        <v>0.05</v>
      </c>
      <c r="N35" s="7"/>
      <c r="II35" s="39">
        <f>STAŁE!$C$4</f>
        <v>500</v>
      </c>
      <c r="IJ35" s="39">
        <f>F35*STAŁE!$C$5</f>
        <v>1568.0000000000002</v>
      </c>
      <c r="IK35" s="39">
        <f>IF(H35="tak",IJ35*STAŁE!$C$6,0)</f>
        <v>78.40000000000002</v>
      </c>
      <c r="IL35" s="39">
        <f t="shared" si="0"/>
        <v>1989.6</v>
      </c>
      <c r="IM35" s="39">
        <f>IL35-IL35*M35+STAŁE!$C$7</f>
        <v>1920.12</v>
      </c>
      <c r="IN35" s="39">
        <f t="shared" si="1"/>
        <v>1920</v>
      </c>
    </row>
    <row r="36" spans="1:248" x14ac:dyDescent="0.2">
      <c r="A36" s="26" t="s">
        <v>24</v>
      </c>
      <c r="B36" s="26" t="s">
        <v>25</v>
      </c>
      <c r="C36" s="26" t="s">
        <v>17</v>
      </c>
      <c r="D36" s="27" t="s">
        <v>26</v>
      </c>
      <c r="E36" s="27">
        <v>2007</v>
      </c>
      <c r="F36" s="27">
        <v>13600</v>
      </c>
      <c r="G36" s="28">
        <v>42123</v>
      </c>
      <c r="H36" s="36"/>
      <c r="I36" s="42"/>
      <c r="J36" s="6"/>
      <c r="K36" s="3"/>
      <c r="L36" s="11"/>
      <c r="M36" s="29">
        <v>0</v>
      </c>
      <c r="N36" s="7"/>
      <c r="II36" s="39">
        <f>STAŁE!$C$4</f>
        <v>500</v>
      </c>
      <c r="IJ36" s="39">
        <f>F36*STAŁE!$C$5</f>
        <v>952.00000000000011</v>
      </c>
      <c r="IK36" s="39">
        <f>IF(H36="tak",IJ36*STAŁE!$C$6,0)</f>
        <v>0</v>
      </c>
      <c r="IL36" s="39">
        <f t="shared" si="0"/>
        <v>1452</v>
      </c>
      <c r="IM36" s="39">
        <f>IL36-IL36*M36+STAŁE!$C$7</f>
        <v>1482</v>
      </c>
      <c r="IN36" s="39">
        <f t="shared" si="1"/>
        <v>1480</v>
      </c>
    </row>
    <row r="37" spans="1:248" x14ac:dyDescent="0.2">
      <c r="A37" s="26" t="s">
        <v>200</v>
      </c>
      <c r="B37" s="26" t="s">
        <v>9</v>
      </c>
      <c r="C37" s="26" t="s">
        <v>278</v>
      </c>
      <c r="D37" s="27" t="s">
        <v>201</v>
      </c>
      <c r="E37" s="27">
        <v>2013</v>
      </c>
      <c r="F37" s="27">
        <v>14100</v>
      </c>
      <c r="G37" s="28">
        <v>42188</v>
      </c>
      <c r="H37" s="36"/>
      <c r="I37" s="42"/>
      <c r="J37" s="6"/>
      <c r="K37" s="3"/>
      <c r="L37" s="11"/>
      <c r="M37" s="29">
        <v>0</v>
      </c>
      <c r="N37" s="7"/>
      <c r="II37" s="39">
        <f>STAŁE!$C$4</f>
        <v>500</v>
      </c>
      <c r="IJ37" s="39">
        <f>F37*STAŁE!$C$5</f>
        <v>987.00000000000011</v>
      </c>
      <c r="IK37" s="39">
        <f>IF(H37="tak",IJ37*STAŁE!$C$6,0)</f>
        <v>0</v>
      </c>
      <c r="IL37" s="39">
        <f t="shared" si="0"/>
        <v>1487</v>
      </c>
      <c r="IM37" s="39">
        <f>IL37-IL37*M37+STAŁE!$C$7</f>
        <v>1517</v>
      </c>
      <c r="IN37" s="39">
        <f t="shared" si="1"/>
        <v>1520</v>
      </c>
    </row>
    <row r="38" spans="1:248" x14ac:dyDescent="0.2">
      <c r="A38" s="26" t="s">
        <v>62</v>
      </c>
      <c r="B38" s="26" t="s">
        <v>175</v>
      </c>
      <c r="C38" s="26" t="s">
        <v>278</v>
      </c>
      <c r="D38" s="27" t="s">
        <v>176</v>
      </c>
      <c r="E38" s="27">
        <v>2013</v>
      </c>
      <c r="F38" s="27">
        <v>14100</v>
      </c>
      <c r="G38" s="28">
        <v>42082</v>
      </c>
      <c r="H38" s="36"/>
      <c r="I38" s="42"/>
      <c r="J38" s="6"/>
      <c r="K38" s="3"/>
      <c r="L38" s="11"/>
      <c r="M38" s="29">
        <v>0.1</v>
      </c>
      <c r="N38" s="7"/>
      <c r="II38" s="39">
        <f>STAŁE!$C$4</f>
        <v>500</v>
      </c>
      <c r="IJ38" s="39">
        <f>F38*STAŁE!$C$5</f>
        <v>987.00000000000011</v>
      </c>
      <c r="IK38" s="39">
        <f>IF(H38="tak",IJ38*STAŁE!$C$6,0)</f>
        <v>0</v>
      </c>
      <c r="IL38" s="39">
        <f t="shared" si="0"/>
        <v>1487</v>
      </c>
      <c r="IM38" s="39">
        <f>IL38-IL38*M38+STAŁE!$C$7</f>
        <v>1368.3</v>
      </c>
      <c r="IN38" s="39">
        <f t="shared" si="1"/>
        <v>1370</v>
      </c>
    </row>
    <row r="39" spans="1:248" x14ac:dyDescent="0.2">
      <c r="A39" s="26" t="s">
        <v>114</v>
      </c>
      <c r="B39" s="26" t="s">
        <v>9</v>
      </c>
      <c r="C39" s="26" t="s">
        <v>115</v>
      </c>
      <c r="D39" s="27" t="s">
        <v>116</v>
      </c>
      <c r="E39" s="27">
        <v>2012</v>
      </c>
      <c r="F39" s="27">
        <v>23400</v>
      </c>
      <c r="G39" s="28">
        <v>42134</v>
      </c>
      <c r="H39" s="36"/>
      <c r="I39" s="42"/>
      <c r="J39" s="6"/>
      <c r="K39" s="3"/>
      <c r="L39" s="11"/>
      <c r="M39" s="29">
        <v>0.05</v>
      </c>
      <c r="N39" s="7"/>
      <c r="II39" s="39">
        <f>STAŁE!$C$4</f>
        <v>500</v>
      </c>
      <c r="IJ39" s="39">
        <f>F39*STAŁE!$C$5</f>
        <v>1638.0000000000002</v>
      </c>
      <c r="IK39" s="39">
        <f>IF(H39="tak",IJ39*STAŁE!$C$6,0)</f>
        <v>0</v>
      </c>
      <c r="IL39" s="39">
        <f t="shared" si="0"/>
        <v>2138</v>
      </c>
      <c r="IM39" s="39">
        <f>IL39-IL39*M39+STAŁE!$C$7</f>
        <v>2061.1</v>
      </c>
      <c r="IN39" s="39">
        <f t="shared" si="1"/>
        <v>2060</v>
      </c>
    </row>
    <row r="40" spans="1:248" x14ac:dyDescent="0.2">
      <c r="A40" s="26" t="s">
        <v>59</v>
      </c>
      <c r="B40" s="26" t="s">
        <v>132</v>
      </c>
      <c r="C40" s="26" t="s">
        <v>122</v>
      </c>
      <c r="D40" s="27" t="s">
        <v>133</v>
      </c>
      <c r="E40" s="27">
        <v>2012</v>
      </c>
      <c r="F40" s="27">
        <v>14300</v>
      </c>
      <c r="G40" s="28">
        <v>42238</v>
      </c>
      <c r="H40" s="36"/>
      <c r="I40" s="42"/>
      <c r="J40" s="6"/>
      <c r="K40" s="3"/>
      <c r="L40" s="11"/>
      <c r="M40" s="29">
        <v>0.1</v>
      </c>
      <c r="N40" s="7"/>
      <c r="II40" s="39">
        <f>STAŁE!$C$4</f>
        <v>500</v>
      </c>
      <c r="IJ40" s="39">
        <f>F40*STAŁE!$C$5</f>
        <v>1001.0000000000001</v>
      </c>
      <c r="IK40" s="39">
        <f>IF(H40="tak",IJ40*STAŁE!$C$6,0)</f>
        <v>0</v>
      </c>
      <c r="IL40" s="39">
        <f t="shared" si="0"/>
        <v>1501</v>
      </c>
      <c r="IM40" s="39">
        <f>IL40-IL40*M40+STAŁE!$C$7</f>
        <v>1380.9</v>
      </c>
      <c r="IN40" s="39">
        <f t="shared" si="1"/>
        <v>1380</v>
      </c>
    </row>
    <row r="41" spans="1:248" x14ac:dyDescent="0.2">
      <c r="A41" s="26" t="s">
        <v>59</v>
      </c>
      <c r="B41" s="26" t="s">
        <v>9</v>
      </c>
      <c r="C41" s="26" t="s">
        <v>115</v>
      </c>
      <c r="D41" s="27" t="s">
        <v>131</v>
      </c>
      <c r="E41" s="27">
        <v>2012</v>
      </c>
      <c r="F41" s="27">
        <v>23400</v>
      </c>
      <c r="G41" s="28">
        <v>42113</v>
      </c>
      <c r="H41" s="36"/>
      <c r="I41" s="42"/>
      <c r="J41" s="6"/>
      <c r="K41" s="3"/>
      <c r="L41" s="11"/>
      <c r="M41" s="29">
        <v>0</v>
      </c>
      <c r="N41" s="7"/>
      <c r="II41" s="39">
        <f>STAŁE!$C$4</f>
        <v>500</v>
      </c>
      <c r="IJ41" s="39">
        <f>F41*STAŁE!$C$5</f>
        <v>1638.0000000000002</v>
      </c>
      <c r="IK41" s="39">
        <f>IF(H41="tak",IJ41*STAŁE!$C$6,0)</f>
        <v>0</v>
      </c>
      <c r="IL41" s="39">
        <f t="shared" si="0"/>
        <v>2138</v>
      </c>
      <c r="IM41" s="39">
        <f>IL41-IL41*M41+STAŁE!$C$7</f>
        <v>2168</v>
      </c>
      <c r="IN41" s="39">
        <f t="shared" si="1"/>
        <v>2170</v>
      </c>
    </row>
    <row r="42" spans="1:248" x14ac:dyDescent="0.2">
      <c r="A42" s="26" t="s">
        <v>37</v>
      </c>
      <c r="B42" s="26" t="s">
        <v>9</v>
      </c>
      <c r="C42" s="26" t="s">
        <v>276</v>
      </c>
      <c r="D42" s="27" t="s">
        <v>38</v>
      </c>
      <c r="E42" s="27">
        <v>2010</v>
      </c>
      <c r="F42" s="27">
        <v>4700</v>
      </c>
      <c r="G42" s="28">
        <v>42178</v>
      </c>
      <c r="H42" s="36"/>
      <c r="I42" s="42"/>
      <c r="J42" s="6"/>
      <c r="K42" s="3"/>
      <c r="L42" s="11"/>
      <c r="M42" s="29">
        <v>0.05</v>
      </c>
      <c r="N42" s="7"/>
      <c r="II42" s="39">
        <f>STAŁE!$C$4</f>
        <v>500</v>
      </c>
      <c r="IJ42" s="39">
        <f>F42*STAŁE!$C$5</f>
        <v>329.00000000000006</v>
      </c>
      <c r="IK42" s="39">
        <f>IF(H42="tak",IJ42*STAŁE!$C$6,0)</f>
        <v>0</v>
      </c>
      <c r="IL42" s="39">
        <f t="shared" si="0"/>
        <v>829</v>
      </c>
      <c r="IM42" s="39">
        <f>IL42-IL42*M42+STAŁE!$C$7</f>
        <v>817.55</v>
      </c>
      <c r="IN42" s="39">
        <f t="shared" si="1"/>
        <v>820</v>
      </c>
    </row>
    <row r="43" spans="1:248" x14ac:dyDescent="0.2">
      <c r="A43" s="26" t="s">
        <v>94</v>
      </c>
      <c r="B43" s="26" t="s">
        <v>166</v>
      </c>
      <c r="C43" s="26" t="s">
        <v>167</v>
      </c>
      <c r="D43" s="27" t="s">
        <v>168</v>
      </c>
      <c r="E43" s="27">
        <v>2013</v>
      </c>
      <c r="F43" s="27">
        <v>27000</v>
      </c>
      <c r="G43" s="28">
        <v>42093</v>
      </c>
      <c r="H43" s="36"/>
      <c r="I43" s="42"/>
      <c r="J43" s="6"/>
      <c r="K43" s="3"/>
      <c r="L43" s="11"/>
      <c r="M43" s="29">
        <v>7.0000000000000007E-2</v>
      </c>
      <c r="N43" s="7"/>
      <c r="II43" s="39">
        <f>STAŁE!$C$4</f>
        <v>500</v>
      </c>
      <c r="IJ43" s="39">
        <f>F43*STAŁE!$C$5</f>
        <v>1890.0000000000002</v>
      </c>
      <c r="IK43" s="39">
        <f>IF(H43="tak",IJ43*STAŁE!$C$6,0)</f>
        <v>0</v>
      </c>
      <c r="IL43" s="39">
        <f t="shared" si="0"/>
        <v>2390</v>
      </c>
      <c r="IM43" s="39">
        <f>IL43-IL43*M43+STAŁE!$C$7</f>
        <v>2252.6999999999998</v>
      </c>
      <c r="IN43" s="39">
        <f t="shared" si="1"/>
        <v>2250</v>
      </c>
    </row>
    <row r="44" spans="1:248" x14ac:dyDescent="0.2">
      <c r="A44" s="26" t="s">
        <v>8</v>
      </c>
      <c r="B44" s="26" t="s">
        <v>9</v>
      </c>
      <c r="C44" s="26" t="s">
        <v>10</v>
      </c>
      <c r="D44" s="27" t="s">
        <v>11</v>
      </c>
      <c r="E44" s="27">
        <v>2007</v>
      </c>
      <c r="F44" s="27">
        <v>15500</v>
      </c>
      <c r="G44" s="28">
        <v>42066</v>
      </c>
      <c r="H44" s="36"/>
      <c r="I44" s="42"/>
      <c r="J44" s="6"/>
      <c r="K44" s="3"/>
      <c r="L44" s="11"/>
      <c r="M44" s="29">
        <v>0.05</v>
      </c>
      <c r="N44" s="7"/>
      <c r="II44" s="39">
        <f>STAŁE!$C$4</f>
        <v>500</v>
      </c>
      <c r="IJ44" s="39">
        <f>F44*STAŁE!$C$5</f>
        <v>1085</v>
      </c>
      <c r="IK44" s="39">
        <f>IF(H44="tak",IJ44*STAŁE!$C$6,0)</f>
        <v>0</v>
      </c>
      <c r="IL44" s="39">
        <f t="shared" si="0"/>
        <v>1585</v>
      </c>
      <c r="IM44" s="39">
        <f>IL44-IL44*M44+STAŁE!$C$7</f>
        <v>1535.75</v>
      </c>
      <c r="IN44" s="39">
        <f t="shared" si="1"/>
        <v>1540</v>
      </c>
    </row>
    <row r="45" spans="1:248" x14ac:dyDescent="0.2">
      <c r="A45" s="26" t="s">
        <v>47</v>
      </c>
      <c r="B45" s="26" t="s">
        <v>69</v>
      </c>
      <c r="C45" s="26" t="s">
        <v>66</v>
      </c>
      <c r="D45" s="27" t="s">
        <v>93</v>
      </c>
      <c r="E45" s="27">
        <v>2011</v>
      </c>
      <c r="F45" s="27">
        <v>27200</v>
      </c>
      <c r="G45" s="28">
        <v>42273</v>
      </c>
      <c r="H45" s="36"/>
      <c r="I45" s="42"/>
      <c r="J45" s="6"/>
      <c r="K45" s="3"/>
      <c r="L45" s="11"/>
      <c r="M45" s="29">
        <v>0.1</v>
      </c>
      <c r="N45" s="7"/>
      <c r="II45" s="39">
        <f>STAŁE!$C$4</f>
        <v>500</v>
      </c>
      <c r="IJ45" s="39">
        <f>F45*STAŁE!$C$5</f>
        <v>1904.0000000000002</v>
      </c>
      <c r="IK45" s="39">
        <f>IF(H45="tak",IJ45*STAŁE!$C$6,0)</f>
        <v>0</v>
      </c>
      <c r="IL45" s="39">
        <f t="shared" si="0"/>
        <v>2404</v>
      </c>
      <c r="IM45" s="39">
        <f>IL45-IL45*M45+STAŁE!$C$7</f>
        <v>2193.6</v>
      </c>
      <c r="IN45" s="39">
        <f t="shared" si="1"/>
        <v>2190</v>
      </c>
    </row>
    <row r="46" spans="1:248" x14ac:dyDescent="0.2">
      <c r="A46" s="26" t="s">
        <v>188</v>
      </c>
      <c r="B46" s="26" t="s">
        <v>189</v>
      </c>
      <c r="C46" s="26" t="s">
        <v>173</v>
      </c>
      <c r="D46" s="27" t="s">
        <v>190</v>
      </c>
      <c r="E46" s="27">
        <v>2013</v>
      </c>
      <c r="F46" s="27">
        <v>33200</v>
      </c>
      <c r="G46" s="28">
        <v>42148</v>
      </c>
      <c r="H46" s="36" t="s">
        <v>247</v>
      </c>
      <c r="I46" s="42"/>
      <c r="J46" s="6"/>
      <c r="K46" s="3"/>
      <c r="L46" s="11"/>
      <c r="M46" s="29">
        <v>0.05</v>
      </c>
      <c r="N46" s="7"/>
      <c r="II46" s="39">
        <f>STAŁE!$C$4</f>
        <v>500</v>
      </c>
      <c r="IJ46" s="39">
        <f>F46*STAŁE!$C$5</f>
        <v>2324</v>
      </c>
      <c r="IK46" s="39">
        <f>IF(H46="tak",IJ46*STAŁE!$C$6,0)</f>
        <v>116.2</v>
      </c>
      <c r="IL46" s="39">
        <f t="shared" si="0"/>
        <v>2707.8</v>
      </c>
      <c r="IM46" s="39">
        <f>IL46-IL46*M46+STAŁE!$C$7</f>
        <v>2602.4100000000003</v>
      </c>
      <c r="IN46" s="39">
        <f t="shared" si="1"/>
        <v>2600</v>
      </c>
    </row>
    <row r="47" spans="1:248" x14ac:dyDescent="0.2">
      <c r="A47" s="26" t="s">
        <v>8</v>
      </c>
      <c r="B47" s="26" t="s">
        <v>51</v>
      </c>
      <c r="C47" s="26" t="s">
        <v>278</v>
      </c>
      <c r="D47" s="27" t="s">
        <v>53</v>
      </c>
      <c r="E47" s="27">
        <v>2010</v>
      </c>
      <c r="F47" s="27">
        <v>10900</v>
      </c>
      <c r="G47" s="28">
        <v>42028</v>
      </c>
      <c r="H47" s="36"/>
      <c r="I47" s="42"/>
      <c r="J47" s="6"/>
      <c r="K47" s="3"/>
      <c r="L47" s="11"/>
      <c r="M47" s="29">
        <v>0.05</v>
      </c>
      <c r="N47" s="7"/>
      <c r="II47" s="39">
        <f>STAŁE!$C$4</f>
        <v>500</v>
      </c>
      <c r="IJ47" s="39">
        <f>F47*STAŁE!$C$5</f>
        <v>763.00000000000011</v>
      </c>
      <c r="IK47" s="39">
        <f>IF(H47="tak",IJ47*STAŁE!$C$6,0)</f>
        <v>0</v>
      </c>
      <c r="IL47" s="39">
        <f t="shared" si="0"/>
        <v>1263</v>
      </c>
      <c r="IM47" s="39">
        <f>IL47-IL47*M47+STAŁE!$C$7</f>
        <v>1229.8499999999999</v>
      </c>
      <c r="IN47" s="39">
        <f t="shared" si="1"/>
        <v>1230</v>
      </c>
    </row>
    <row r="48" spans="1:248" x14ac:dyDescent="0.2">
      <c r="A48" s="26" t="s">
        <v>237</v>
      </c>
      <c r="B48" s="26" t="s">
        <v>238</v>
      </c>
      <c r="C48" s="26" t="s">
        <v>235</v>
      </c>
      <c r="D48" s="27" t="s">
        <v>239</v>
      </c>
      <c r="E48" s="27">
        <v>2014</v>
      </c>
      <c r="F48" s="27">
        <v>22400</v>
      </c>
      <c r="G48" s="28">
        <v>42073</v>
      </c>
      <c r="H48" s="36" t="s">
        <v>247</v>
      </c>
      <c r="I48" s="42"/>
      <c r="J48" s="6"/>
      <c r="K48" s="3"/>
      <c r="L48" s="11"/>
      <c r="M48" s="29">
        <v>0</v>
      </c>
      <c r="N48" s="7"/>
      <c r="II48" s="39">
        <f>STAŁE!$C$4</f>
        <v>500</v>
      </c>
      <c r="IJ48" s="39">
        <f>F48*STAŁE!$C$5</f>
        <v>1568.0000000000002</v>
      </c>
      <c r="IK48" s="39">
        <f>IF(H48="tak",IJ48*STAŁE!$C$6,0)</f>
        <v>78.40000000000002</v>
      </c>
      <c r="IL48" s="39">
        <f t="shared" si="0"/>
        <v>1989.6</v>
      </c>
      <c r="IM48" s="39">
        <f>IL48-IL48*M48+STAŁE!$C$7</f>
        <v>2019.6</v>
      </c>
      <c r="IN48" s="39">
        <f t="shared" si="1"/>
        <v>2020</v>
      </c>
    </row>
    <row r="49" spans="1:248" x14ac:dyDescent="0.2">
      <c r="A49" s="26" t="s">
        <v>142</v>
      </c>
      <c r="B49" s="26" t="s">
        <v>69</v>
      </c>
      <c r="C49" s="26" t="s">
        <v>122</v>
      </c>
      <c r="D49" s="27" t="s">
        <v>143</v>
      </c>
      <c r="E49" s="27">
        <v>2012</v>
      </c>
      <c r="F49" s="27">
        <v>14300</v>
      </c>
      <c r="G49" s="28">
        <v>42138</v>
      </c>
      <c r="H49" s="36"/>
      <c r="I49" s="42"/>
      <c r="J49" s="6"/>
      <c r="K49" s="3"/>
      <c r="L49" s="11"/>
      <c r="M49" s="29">
        <v>0.15</v>
      </c>
      <c r="N49" s="7"/>
      <c r="II49" s="39">
        <f>STAŁE!$C$4</f>
        <v>500</v>
      </c>
      <c r="IJ49" s="39">
        <f>F49*STAŁE!$C$5</f>
        <v>1001.0000000000001</v>
      </c>
      <c r="IK49" s="39">
        <f>IF(H49="tak",IJ49*STAŁE!$C$6,0)</f>
        <v>0</v>
      </c>
      <c r="IL49" s="39">
        <f t="shared" si="0"/>
        <v>1501</v>
      </c>
      <c r="IM49" s="39">
        <f>IL49-IL49*M49+STAŁE!$C$7</f>
        <v>1305.8499999999999</v>
      </c>
      <c r="IN49" s="39">
        <f t="shared" si="1"/>
        <v>1310</v>
      </c>
    </row>
    <row r="50" spans="1:248" x14ac:dyDescent="0.2">
      <c r="A50" s="26" t="s">
        <v>117</v>
      </c>
      <c r="B50" s="26" t="s">
        <v>118</v>
      </c>
      <c r="C50" s="26" t="s">
        <v>108</v>
      </c>
      <c r="D50" s="27" t="s">
        <v>119</v>
      </c>
      <c r="E50" s="27">
        <v>2012</v>
      </c>
      <c r="F50" s="27">
        <v>27200</v>
      </c>
      <c r="G50" s="28">
        <v>42100</v>
      </c>
      <c r="H50" s="36" t="s">
        <v>247</v>
      </c>
      <c r="I50" s="42"/>
      <c r="J50" s="6"/>
      <c r="K50" s="3"/>
      <c r="L50" s="11"/>
      <c r="M50" s="29">
        <v>0.05</v>
      </c>
      <c r="N50" s="7"/>
      <c r="II50" s="39">
        <f>STAŁE!$C$4</f>
        <v>500</v>
      </c>
      <c r="IJ50" s="39">
        <f>F50*STAŁE!$C$5</f>
        <v>1904.0000000000002</v>
      </c>
      <c r="IK50" s="39">
        <f>IF(H50="tak",IJ50*STAŁE!$C$6,0)</f>
        <v>95.200000000000017</v>
      </c>
      <c r="IL50" s="39">
        <f t="shared" si="0"/>
        <v>2308.8000000000002</v>
      </c>
      <c r="IM50" s="39">
        <f>IL50-IL50*M50+STAŁE!$C$7</f>
        <v>2223.36</v>
      </c>
      <c r="IN50" s="39">
        <f t="shared" si="1"/>
        <v>2220</v>
      </c>
    </row>
    <row r="51" spans="1:248" x14ac:dyDescent="0.2">
      <c r="A51" s="26" t="s">
        <v>50</v>
      </c>
      <c r="B51" s="26" t="s">
        <v>51</v>
      </c>
      <c r="C51" s="26" t="s">
        <v>281</v>
      </c>
      <c r="D51" s="27" t="s">
        <v>52</v>
      </c>
      <c r="E51" s="27">
        <v>2010</v>
      </c>
      <c r="F51" s="27">
        <v>36600</v>
      </c>
      <c r="G51" s="28">
        <v>42122</v>
      </c>
      <c r="H51" s="36"/>
      <c r="I51" s="42"/>
      <c r="J51" s="6"/>
      <c r="K51" s="3"/>
      <c r="L51" s="11"/>
      <c r="M51" s="29">
        <v>7.0000000000000007E-2</v>
      </c>
      <c r="N51" s="7"/>
      <c r="II51" s="39">
        <f>STAŁE!$C$4</f>
        <v>500</v>
      </c>
      <c r="IJ51" s="39">
        <f>F51*STAŁE!$C$5</f>
        <v>2562.0000000000005</v>
      </c>
      <c r="IK51" s="39">
        <f>IF(H51="tak",IJ51*STAŁE!$C$6,0)</f>
        <v>0</v>
      </c>
      <c r="IL51" s="39">
        <f t="shared" si="0"/>
        <v>3062.0000000000005</v>
      </c>
      <c r="IM51" s="39">
        <f>IL51-IL51*M51+STAŁE!$C$7</f>
        <v>2877.6600000000003</v>
      </c>
      <c r="IN51" s="39">
        <f t="shared" si="1"/>
        <v>2880</v>
      </c>
    </row>
    <row r="52" spans="1:248" x14ac:dyDescent="0.2">
      <c r="A52" s="26" t="s">
        <v>34</v>
      </c>
      <c r="B52" s="26" t="s">
        <v>134</v>
      </c>
      <c r="C52" s="26" t="s">
        <v>276</v>
      </c>
      <c r="D52" s="27" t="s">
        <v>135</v>
      </c>
      <c r="E52" s="27">
        <v>2012</v>
      </c>
      <c r="F52" s="27">
        <v>6700</v>
      </c>
      <c r="G52" s="28">
        <v>42138</v>
      </c>
      <c r="H52" s="36"/>
      <c r="I52" s="42"/>
      <c r="J52" s="6"/>
      <c r="K52" s="3"/>
      <c r="L52" s="11"/>
      <c r="M52" s="29">
        <v>0</v>
      </c>
      <c r="N52" s="7"/>
      <c r="II52" s="39">
        <f>STAŁE!$C$4</f>
        <v>500</v>
      </c>
      <c r="IJ52" s="39">
        <f>F52*STAŁE!$C$5</f>
        <v>469.00000000000006</v>
      </c>
      <c r="IK52" s="39">
        <f>IF(H52="tak",IJ52*STAŁE!$C$6,0)</f>
        <v>0</v>
      </c>
      <c r="IL52" s="39">
        <f t="shared" si="0"/>
        <v>969</v>
      </c>
      <c r="IM52" s="39">
        <f>IL52-IL52*M52+STAŁE!$C$7</f>
        <v>999</v>
      </c>
      <c r="IN52" s="39">
        <f t="shared" si="1"/>
        <v>1000</v>
      </c>
    </row>
    <row r="53" spans="1:248" x14ac:dyDescent="0.2">
      <c r="A53" s="26" t="s">
        <v>224</v>
      </c>
      <c r="B53" s="26" t="s">
        <v>151</v>
      </c>
      <c r="C53" s="26" t="s">
        <v>277</v>
      </c>
      <c r="D53" s="27" t="s">
        <v>225</v>
      </c>
      <c r="E53" s="27">
        <v>2014</v>
      </c>
      <c r="F53" s="27">
        <v>16700</v>
      </c>
      <c r="G53" s="28">
        <v>42208</v>
      </c>
      <c r="H53" s="36" t="s">
        <v>247</v>
      </c>
      <c r="I53" s="42"/>
      <c r="J53" s="6"/>
      <c r="K53" s="3"/>
      <c r="L53" s="11"/>
      <c r="M53" s="29">
        <v>0</v>
      </c>
      <c r="N53" s="7"/>
      <c r="II53" s="39">
        <f>STAŁE!$C$4</f>
        <v>500</v>
      </c>
      <c r="IJ53" s="39">
        <f>F53*STAŁE!$C$5</f>
        <v>1169</v>
      </c>
      <c r="IK53" s="39">
        <f>IF(H53="tak",IJ53*STAŁE!$C$6,0)</f>
        <v>58.45</v>
      </c>
      <c r="IL53" s="39">
        <f t="shared" si="0"/>
        <v>1610.55</v>
      </c>
      <c r="IM53" s="39">
        <f>IL53-IL53*M53+STAŁE!$C$7</f>
        <v>1640.55</v>
      </c>
      <c r="IN53" s="39">
        <f t="shared" si="1"/>
        <v>1640</v>
      </c>
    </row>
    <row r="54" spans="1:248" x14ac:dyDescent="0.2">
      <c r="A54" s="26" t="s">
        <v>94</v>
      </c>
      <c r="B54" s="26" t="s">
        <v>95</v>
      </c>
      <c r="C54" s="26" t="s">
        <v>276</v>
      </c>
      <c r="D54" s="27" t="s">
        <v>96</v>
      </c>
      <c r="E54" s="27">
        <v>2011</v>
      </c>
      <c r="F54" s="27">
        <v>5800</v>
      </c>
      <c r="G54" s="28">
        <v>42144</v>
      </c>
      <c r="H54" s="36"/>
      <c r="I54" s="42"/>
      <c r="J54" s="6"/>
      <c r="K54" s="3"/>
      <c r="L54" s="11"/>
      <c r="M54" s="29">
        <v>0.15</v>
      </c>
      <c r="N54" s="7"/>
      <c r="II54" s="39">
        <f>STAŁE!$C$4</f>
        <v>500</v>
      </c>
      <c r="IJ54" s="39">
        <f>F54*STAŁE!$C$5</f>
        <v>406.00000000000006</v>
      </c>
      <c r="IK54" s="39">
        <f>IF(H54="tak",IJ54*STAŁE!$C$6,0)</f>
        <v>0</v>
      </c>
      <c r="IL54" s="39">
        <f t="shared" si="0"/>
        <v>906</v>
      </c>
      <c r="IM54" s="39">
        <f>IL54-IL54*M54+STAŁE!$C$7</f>
        <v>800.1</v>
      </c>
      <c r="IN54" s="39">
        <f t="shared" si="1"/>
        <v>800</v>
      </c>
    </row>
    <row r="55" spans="1:248" x14ac:dyDescent="0.2">
      <c r="A55" s="26" t="s">
        <v>47</v>
      </c>
      <c r="B55" s="26" t="s">
        <v>217</v>
      </c>
      <c r="C55" s="26" t="s">
        <v>218</v>
      </c>
      <c r="D55" s="27" t="s">
        <v>219</v>
      </c>
      <c r="E55" s="27">
        <v>2014</v>
      </c>
      <c r="F55" s="27">
        <v>25100</v>
      </c>
      <c r="G55" s="28">
        <v>42258</v>
      </c>
      <c r="H55" s="36" t="s">
        <v>247</v>
      </c>
      <c r="I55" s="42"/>
      <c r="J55" s="6"/>
      <c r="K55" s="3"/>
      <c r="L55" s="11"/>
      <c r="M55" s="29">
        <v>0.05</v>
      </c>
      <c r="N55" s="7"/>
      <c r="II55" s="39">
        <f>STAŁE!$C$4</f>
        <v>500</v>
      </c>
      <c r="IJ55" s="39">
        <f>F55*STAŁE!$C$5</f>
        <v>1757.0000000000002</v>
      </c>
      <c r="IK55" s="39">
        <f>IF(H55="tak",IJ55*STAŁE!$C$6,0)</f>
        <v>87.850000000000023</v>
      </c>
      <c r="IL55" s="39">
        <f t="shared" si="0"/>
        <v>2169.15</v>
      </c>
      <c r="IM55" s="39">
        <f>IL55-IL55*M55+STAŁE!$C$7</f>
        <v>2090.6925000000001</v>
      </c>
      <c r="IN55" s="39">
        <f t="shared" si="1"/>
        <v>2090</v>
      </c>
    </row>
    <row r="56" spans="1:248" x14ac:dyDescent="0.2">
      <c r="A56" s="26" t="s">
        <v>104</v>
      </c>
      <c r="B56" s="26" t="s">
        <v>90</v>
      </c>
      <c r="C56" s="26" t="s">
        <v>108</v>
      </c>
      <c r="D56" s="27" t="s">
        <v>109</v>
      </c>
      <c r="E56" s="27">
        <v>2012</v>
      </c>
      <c r="F56" s="27">
        <v>27200</v>
      </c>
      <c r="G56" s="28">
        <v>42133</v>
      </c>
      <c r="H56" s="36" t="s">
        <v>247</v>
      </c>
      <c r="I56" s="42"/>
      <c r="J56" s="6"/>
      <c r="K56" s="3"/>
      <c r="L56" s="11"/>
      <c r="M56" s="29">
        <v>0.1</v>
      </c>
      <c r="N56" s="7"/>
      <c r="II56" s="39">
        <f>STAŁE!$C$4</f>
        <v>500</v>
      </c>
      <c r="IJ56" s="39">
        <f>F56*STAŁE!$C$5</f>
        <v>1904.0000000000002</v>
      </c>
      <c r="IK56" s="39">
        <f>IF(H56="tak",IJ56*STAŁE!$C$6,0)</f>
        <v>95.200000000000017</v>
      </c>
      <c r="IL56" s="39">
        <f t="shared" si="0"/>
        <v>2308.8000000000002</v>
      </c>
      <c r="IM56" s="39">
        <f>IL56-IL56*M56+STAŁE!$C$7</f>
        <v>2107.92</v>
      </c>
      <c r="IN56" s="39">
        <f t="shared" si="1"/>
        <v>2110</v>
      </c>
    </row>
    <row r="57" spans="1:248" x14ac:dyDescent="0.2">
      <c r="A57" s="26" t="s">
        <v>62</v>
      </c>
      <c r="B57" s="26" t="s">
        <v>211</v>
      </c>
      <c r="C57" s="26" t="s">
        <v>280</v>
      </c>
      <c r="D57" s="27" t="s">
        <v>212</v>
      </c>
      <c r="E57" s="27">
        <v>2014</v>
      </c>
      <c r="F57" s="27">
        <v>16200</v>
      </c>
      <c r="G57" s="28">
        <v>42078</v>
      </c>
      <c r="H57" s="36" t="s">
        <v>247</v>
      </c>
      <c r="I57" s="42"/>
      <c r="J57" s="6"/>
      <c r="K57" s="3"/>
      <c r="L57" s="11"/>
      <c r="M57" s="29">
        <v>0</v>
      </c>
      <c r="N57" s="7"/>
      <c r="II57" s="39">
        <f>STAŁE!$C$4</f>
        <v>500</v>
      </c>
      <c r="IJ57" s="39">
        <f>F57*STAŁE!$C$5</f>
        <v>1134</v>
      </c>
      <c r="IK57" s="39">
        <f>IF(H57="tak",IJ57*STAŁE!$C$6,0)</f>
        <v>56.7</v>
      </c>
      <c r="IL57" s="39">
        <f t="shared" si="0"/>
        <v>1577.3</v>
      </c>
      <c r="IM57" s="39">
        <f>IL57-IL57*M57+STAŁE!$C$7</f>
        <v>1607.3</v>
      </c>
      <c r="IN57" s="39">
        <f t="shared" si="1"/>
        <v>1610</v>
      </c>
    </row>
    <row r="58" spans="1:248" x14ac:dyDescent="0.2">
      <c r="A58" s="26" t="s">
        <v>114</v>
      </c>
      <c r="B58" s="26" t="s">
        <v>230</v>
      </c>
      <c r="C58" s="26" t="s">
        <v>277</v>
      </c>
      <c r="D58" s="27" t="s">
        <v>231</v>
      </c>
      <c r="E58" s="27">
        <v>2014</v>
      </c>
      <c r="F58" s="27">
        <v>16700</v>
      </c>
      <c r="G58" s="28">
        <v>42106</v>
      </c>
      <c r="H58" s="36" t="s">
        <v>247</v>
      </c>
      <c r="I58" s="42"/>
      <c r="J58" s="6"/>
      <c r="K58" s="3"/>
      <c r="L58" s="11"/>
      <c r="M58" s="29">
        <v>0</v>
      </c>
      <c r="N58" s="7"/>
      <c r="II58" s="39">
        <f>STAŁE!$C$4</f>
        <v>500</v>
      </c>
      <c r="IJ58" s="39">
        <f>F58*STAŁE!$C$5</f>
        <v>1169</v>
      </c>
      <c r="IK58" s="39">
        <f>IF(H58="tak",IJ58*STAŁE!$C$6,0)</f>
        <v>58.45</v>
      </c>
      <c r="IL58" s="39">
        <f t="shared" si="0"/>
        <v>1610.55</v>
      </c>
      <c r="IM58" s="39">
        <f>IL58-IL58*M58+STAŁE!$C$7</f>
        <v>1640.55</v>
      </c>
      <c r="IN58" s="39">
        <f t="shared" si="1"/>
        <v>1640</v>
      </c>
    </row>
    <row r="59" spans="1:248" x14ac:dyDescent="0.2">
      <c r="A59" s="26" t="s">
        <v>57</v>
      </c>
      <c r="B59" s="26" t="s">
        <v>151</v>
      </c>
      <c r="C59" s="26" t="s">
        <v>108</v>
      </c>
      <c r="D59" s="27" t="s">
        <v>152</v>
      </c>
      <c r="E59" s="27">
        <v>2012</v>
      </c>
      <c r="F59" s="27">
        <v>27200</v>
      </c>
      <c r="G59" s="28">
        <v>42156</v>
      </c>
      <c r="H59" s="36" t="s">
        <v>247</v>
      </c>
      <c r="I59" s="42"/>
      <c r="J59" s="6"/>
      <c r="K59" s="3"/>
      <c r="L59" s="11"/>
      <c r="M59" s="29">
        <v>7.0000000000000007E-2</v>
      </c>
      <c r="N59" s="7"/>
      <c r="II59" s="39">
        <f>STAŁE!$C$4</f>
        <v>500</v>
      </c>
      <c r="IJ59" s="39">
        <f>F59*STAŁE!$C$5</f>
        <v>1904.0000000000002</v>
      </c>
      <c r="IK59" s="39">
        <f>IF(H59="tak",IJ59*STAŁE!$C$6,0)</f>
        <v>95.200000000000017</v>
      </c>
      <c r="IL59" s="39">
        <f t="shared" si="0"/>
        <v>2308.8000000000002</v>
      </c>
      <c r="IM59" s="39">
        <f>IL59-IL59*M59+STAŁE!$C$7</f>
        <v>2177.1840000000002</v>
      </c>
      <c r="IN59" s="39">
        <f t="shared" si="1"/>
        <v>2180</v>
      </c>
    </row>
    <row r="60" spans="1:248" x14ac:dyDescent="0.2">
      <c r="A60" s="26" t="s">
        <v>47</v>
      </c>
      <c r="B60" s="26" t="s">
        <v>48</v>
      </c>
      <c r="C60" s="26" t="s">
        <v>276</v>
      </c>
      <c r="D60" s="27" t="s">
        <v>49</v>
      </c>
      <c r="E60" s="27">
        <v>2010</v>
      </c>
      <c r="F60" s="27">
        <v>4700</v>
      </c>
      <c r="G60" s="28">
        <v>42072</v>
      </c>
      <c r="H60" s="36"/>
      <c r="I60" s="42"/>
      <c r="J60" s="6"/>
      <c r="K60" s="3"/>
      <c r="L60" s="11"/>
      <c r="M60" s="29">
        <v>0</v>
      </c>
      <c r="N60" s="7"/>
      <c r="II60" s="39">
        <f>STAŁE!$C$4</f>
        <v>500</v>
      </c>
      <c r="IJ60" s="39">
        <f>F60*STAŁE!$C$5</f>
        <v>329.00000000000006</v>
      </c>
      <c r="IK60" s="39">
        <f>IF(H60="tak",IJ60*STAŁE!$C$6,0)</f>
        <v>0</v>
      </c>
      <c r="IL60" s="39">
        <f t="shared" si="0"/>
        <v>829</v>
      </c>
      <c r="IM60" s="39">
        <f>IL60-IL60*M60+STAŁE!$C$7</f>
        <v>859</v>
      </c>
      <c r="IN60" s="39">
        <f t="shared" si="1"/>
        <v>860</v>
      </c>
    </row>
    <row r="61" spans="1:248" x14ac:dyDescent="0.2">
      <c r="A61" s="26" t="s">
        <v>50</v>
      </c>
      <c r="B61" s="26" t="s">
        <v>129</v>
      </c>
      <c r="C61" s="26" t="s">
        <v>105</v>
      </c>
      <c r="D61" s="27" t="s">
        <v>130</v>
      </c>
      <c r="E61" s="27">
        <v>2012</v>
      </c>
      <c r="F61" s="27">
        <v>16400</v>
      </c>
      <c r="G61" s="28">
        <v>42050</v>
      </c>
      <c r="H61" s="36"/>
      <c r="I61" s="42"/>
      <c r="J61" s="6"/>
      <c r="K61" s="3"/>
      <c r="L61" s="11"/>
      <c r="M61" s="29">
        <v>0.1</v>
      </c>
      <c r="N61" s="7"/>
      <c r="II61" s="39">
        <f>STAŁE!$C$4</f>
        <v>500</v>
      </c>
      <c r="IJ61" s="39">
        <f>F61*STAŁE!$C$5</f>
        <v>1148</v>
      </c>
      <c r="IK61" s="39">
        <f>IF(H61="tak",IJ61*STAŁE!$C$6,0)</f>
        <v>0</v>
      </c>
      <c r="IL61" s="39">
        <f t="shared" si="0"/>
        <v>1648</v>
      </c>
      <c r="IM61" s="39">
        <f>IL61-IL61*M61+STAŁE!$C$7</f>
        <v>1513.2</v>
      </c>
      <c r="IN61" s="39">
        <f t="shared" si="1"/>
        <v>1510</v>
      </c>
    </row>
    <row r="62" spans="1:248" x14ac:dyDescent="0.2">
      <c r="A62" s="26" t="s">
        <v>104</v>
      </c>
      <c r="B62" s="26" t="s">
        <v>227</v>
      </c>
      <c r="C62" s="26" t="s">
        <v>278</v>
      </c>
      <c r="D62" s="27" t="s">
        <v>228</v>
      </c>
      <c r="E62" s="27">
        <v>2014</v>
      </c>
      <c r="F62" s="27">
        <v>14800</v>
      </c>
      <c r="G62" s="28">
        <v>42078</v>
      </c>
      <c r="H62" s="36" t="s">
        <v>247</v>
      </c>
      <c r="I62" s="42"/>
      <c r="J62" s="6"/>
      <c r="K62" s="3"/>
      <c r="L62" s="11"/>
      <c r="M62" s="29">
        <v>0.1</v>
      </c>
      <c r="N62" s="7"/>
      <c r="II62" s="39">
        <f>STAŁE!$C$4</f>
        <v>500</v>
      </c>
      <c r="IJ62" s="39">
        <f>F62*STAŁE!$C$5</f>
        <v>1036</v>
      </c>
      <c r="IK62" s="39">
        <f>IF(H62="tak",IJ62*STAŁE!$C$6,0)</f>
        <v>51.800000000000004</v>
      </c>
      <c r="IL62" s="39">
        <f t="shared" si="0"/>
        <v>1484.2</v>
      </c>
      <c r="IM62" s="39">
        <f>IL62-IL62*M62+STAŁE!$C$7</f>
        <v>1365.78</v>
      </c>
      <c r="IN62" s="39">
        <f t="shared" si="1"/>
        <v>1370</v>
      </c>
    </row>
    <row r="63" spans="1:248" x14ac:dyDescent="0.2">
      <c r="A63" s="26" t="s">
        <v>34</v>
      </c>
      <c r="B63" s="26" t="s">
        <v>35</v>
      </c>
      <c r="C63" s="26" t="s">
        <v>278</v>
      </c>
      <c r="D63" s="27" t="s">
        <v>36</v>
      </c>
      <c r="E63" s="27">
        <v>2010</v>
      </c>
      <c r="F63" s="27">
        <v>10900</v>
      </c>
      <c r="G63" s="28">
        <v>42203</v>
      </c>
      <c r="H63" s="36"/>
      <c r="I63" s="42"/>
      <c r="J63" s="6"/>
      <c r="K63" s="3"/>
      <c r="L63" s="11"/>
      <c r="M63" s="29">
        <v>7.0000000000000007E-2</v>
      </c>
      <c r="N63" s="7"/>
      <c r="II63" s="39">
        <f>STAŁE!$C$4</f>
        <v>500</v>
      </c>
      <c r="IJ63" s="39">
        <f>F63*STAŁE!$C$5</f>
        <v>763.00000000000011</v>
      </c>
      <c r="IK63" s="39">
        <f>IF(H63="tak",IJ63*STAŁE!$C$6,0)</f>
        <v>0</v>
      </c>
      <c r="IL63" s="39">
        <f t="shared" si="0"/>
        <v>1263</v>
      </c>
      <c r="IM63" s="39">
        <f>IL63-IL63*M63+STAŁE!$C$7</f>
        <v>1204.5899999999999</v>
      </c>
      <c r="IN63" s="39">
        <f t="shared" si="1"/>
        <v>1200</v>
      </c>
    </row>
    <row r="64" spans="1:248" x14ac:dyDescent="0.2">
      <c r="A64" s="26" t="s">
        <v>191</v>
      </c>
      <c r="B64" s="26" t="s">
        <v>125</v>
      </c>
      <c r="C64" s="26" t="s">
        <v>181</v>
      </c>
      <c r="D64" s="27" t="s">
        <v>192</v>
      </c>
      <c r="E64" s="27">
        <v>2013</v>
      </c>
      <c r="F64" s="27">
        <v>24300</v>
      </c>
      <c r="G64" s="28">
        <v>42068</v>
      </c>
      <c r="H64" s="36"/>
      <c r="I64" s="42"/>
      <c r="J64" s="6"/>
      <c r="K64" s="3"/>
      <c r="L64" s="11"/>
      <c r="M64" s="29">
        <v>0.05</v>
      </c>
      <c r="N64" s="7"/>
      <c r="II64" s="39">
        <f>STAŁE!$C$4</f>
        <v>500</v>
      </c>
      <c r="IJ64" s="39">
        <f>F64*STAŁE!$C$5</f>
        <v>1701.0000000000002</v>
      </c>
      <c r="IK64" s="39">
        <f>IF(H64="tak",IJ64*STAŁE!$C$6,0)</f>
        <v>0</v>
      </c>
      <c r="IL64" s="39">
        <f t="shared" si="0"/>
        <v>2201</v>
      </c>
      <c r="IM64" s="39">
        <f>IL64-IL64*M64+STAŁE!$C$7</f>
        <v>2120.9499999999998</v>
      </c>
      <c r="IN64" s="39">
        <f t="shared" si="1"/>
        <v>2120</v>
      </c>
    </row>
    <row r="65" spans="1:248" x14ac:dyDescent="0.2">
      <c r="A65" s="26" t="s">
        <v>242</v>
      </c>
      <c r="B65" s="26" t="s">
        <v>243</v>
      </c>
      <c r="C65" s="26" t="s">
        <v>276</v>
      </c>
      <c r="D65" s="27" t="s">
        <v>244</v>
      </c>
      <c r="E65" s="27">
        <v>2014</v>
      </c>
      <c r="F65" s="27">
        <v>8500</v>
      </c>
      <c r="G65" s="28">
        <v>42128</v>
      </c>
      <c r="H65" s="36" t="s">
        <v>247</v>
      </c>
      <c r="I65" s="42"/>
      <c r="J65" s="6"/>
      <c r="K65" s="3"/>
      <c r="L65" s="11"/>
      <c r="M65" s="29">
        <v>7.0000000000000007E-2</v>
      </c>
      <c r="N65" s="7"/>
      <c r="II65" s="39">
        <f>STAŁE!$C$4</f>
        <v>500</v>
      </c>
      <c r="IJ65" s="39">
        <f>F65*STAŁE!$C$5</f>
        <v>595</v>
      </c>
      <c r="IK65" s="39">
        <f>IF(H65="tak",IJ65*STAŁE!$C$6,0)</f>
        <v>29.75</v>
      </c>
      <c r="IL65" s="39">
        <f t="shared" si="0"/>
        <v>1065.25</v>
      </c>
      <c r="IM65" s="39">
        <f>IL65-IL65*M65+STAŁE!$C$7</f>
        <v>1020.6825</v>
      </c>
      <c r="IN65" s="39">
        <f t="shared" si="1"/>
        <v>1020</v>
      </c>
    </row>
    <row r="66" spans="1:248" x14ac:dyDescent="0.2">
      <c r="A66" s="26" t="s">
        <v>184</v>
      </c>
      <c r="B66" s="26" t="s">
        <v>195</v>
      </c>
      <c r="C66" s="26" t="s">
        <v>181</v>
      </c>
      <c r="D66" s="27" t="s">
        <v>196</v>
      </c>
      <c r="E66" s="27">
        <v>2013</v>
      </c>
      <c r="F66" s="27">
        <v>24300</v>
      </c>
      <c r="G66" s="28">
        <v>42144</v>
      </c>
      <c r="H66" s="36"/>
      <c r="I66" s="42"/>
      <c r="J66" s="6"/>
      <c r="K66" s="3"/>
      <c r="L66" s="11"/>
      <c r="M66" s="29">
        <v>0</v>
      </c>
      <c r="N66" s="7"/>
      <c r="II66" s="39">
        <f>STAŁE!$C$4</f>
        <v>500</v>
      </c>
      <c r="IJ66" s="39">
        <f>F66*STAŁE!$C$5</f>
        <v>1701.0000000000002</v>
      </c>
      <c r="IK66" s="39">
        <f>IF(H66="tak",IJ66*STAŁE!$C$6,0)</f>
        <v>0</v>
      </c>
      <c r="IL66" s="39">
        <f t="shared" si="0"/>
        <v>2201</v>
      </c>
      <c r="IM66" s="39">
        <f>IL66-IL66*M66+STAŁE!$C$7</f>
        <v>2231</v>
      </c>
      <c r="IN66" s="39">
        <f t="shared" si="1"/>
        <v>2230</v>
      </c>
    </row>
    <row r="67" spans="1:248" x14ac:dyDescent="0.2">
      <c r="A67" s="26" t="s">
        <v>169</v>
      </c>
      <c r="B67" s="26" t="s">
        <v>170</v>
      </c>
      <c r="C67" s="26" t="s">
        <v>278</v>
      </c>
      <c r="D67" s="27" t="s">
        <v>171</v>
      </c>
      <c r="E67" s="27">
        <v>2013</v>
      </c>
      <c r="F67" s="27">
        <v>14100</v>
      </c>
      <c r="G67" s="28">
        <v>42162</v>
      </c>
      <c r="H67" s="36"/>
      <c r="I67" s="42"/>
      <c r="J67" s="6"/>
      <c r="K67" s="3"/>
      <c r="L67" s="11"/>
      <c r="M67" s="29">
        <v>0</v>
      </c>
      <c r="N67" s="7"/>
      <c r="II67" s="39">
        <f>STAŁE!$C$4</f>
        <v>500</v>
      </c>
      <c r="IJ67" s="39">
        <f>F67*STAŁE!$C$5</f>
        <v>987.00000000000011</v>
      </c>
      <c r="IK67" s="39">
        <f>IF(H67="tak",IJ67*STAŁE!$C$6,0)</f>
        <v>0</v>
      </c>
      <c r="IL67" s="39">
        <f t="shared" si="0"/>
        <v>1487</v>
      </c>
      <c r="IM67" s="39">
        <f>IL67-IL67*M67+STAŁE!$C$7</f>
        <v>1517</v>
      </c>
      <c r="IN67" s="39">
        <f t="shared" si="1"/>
        <v>1520</v>
      </c>
    </row>
    <row r="68" spans="1:248" x14ac:dyDescent="0.2">
      <c r="A68" s="26" t="s">
        <v>110</v>
      </c>
      <c r="B68" s="26" t="s">
        <v>76</v>
      </c>
      <c r="C68" s="26" t="s">
        <v>278</v>
      </c>
      <c r="D68" s="27" t="s">
        <v>111</v>
      </c>
      <c r="E68" s="27">
        <v>2012</v>
      </c>
      <c r="F68" s="27">
        <v>12500</v>
      </c>
      <c r="G68" s="28">
        <v>42193</v>
      </c>
      <c r="H68" s="36"/>
      <c r="I68" s="42"/>
      <c r="J68" s="6"/>
      <c r="K68" s="3"/>
      <c r="L68" s="11"/>
      <c r="M68" s="29">
        <v>7.0000000000000007E-2</v>
      </c>
      <c r="N68" s="7"/>
      <c r="II68" s="39">
        <f>STAŁE!$C$4</f>
        <v>500</v>
      </c>
      <c r="IJ68" s="39">
        <f>F68*STAŁE!$C$5</f>
        <v>875.00000000000011</v>
      </c>
      <c r="IK68" s="39">
        <f>IF(H68="tak",IJ68*STAŁE!$C$6,0)</f>
        <v>0</v>
      </c>
      <c r="IL68" s="39">
        <f t="shared" ref="IL68:IL108" si="2">II68+IJ68-IK68</f>
        <v>1375</v>
      </c>
      <c r="IM68" s="39">
        <f>IL68-IL68*M68+STAŁE!$C$7</f>
        <v>1308.75</v>
      </c>
      <c r="IN68" s="39">
        <f t="shared" ref="IN68:IN108" si="3">ROUND(IM68,-1)</f>
        <v>1310</v>
      </c>
    </row>
    <row r="69" spans="1:248" x14ac:dyDescent="0.2">
      <c r="A69" s="26" t="s">
        <v>62</v>
      </c>
      <c r="B69" s="26" t="s">
        <v>145</v>
      </c>
      <c r="C69" s="26" t="s">
        <v>167</v>
      </c>
      <c r="D69" s="27" t="s">
        <v>210</v>
      </c>
      <c r="E69" s="27">
        <v>2013</v>
      </c>
      <c r="F69" s="27">
        <v>27000</v>
      </c>
      <c r="G69" s="28">
        <v>42268</v>
      </c>
      <c r="H69" s="36"/>
      <c r="I69" s="42"/>
      <c r="J69" s="6"/>
      <c r="K69" s="3"/>
      <c r="L69" s="11"/>
      <c r="M69" s="29">
        <v>0</v>
      </c>
      <c r="N69" s="7"/>
      <c r="II69" s="39">
        <f>STAŁE!$C$4</f>
        <v>500</v>
      </c>
      <c r="IJ69" s="39">
        <f>F69*STAŁE!$C$5</f>
        <v>1890.0000000000002</v>
      </c>
      <c r="IK69" s="39">
        <f>IF(H69="tak",IJ69*STAŁE!$C$6,0)</f>
        <v>0</v>
      </c>
      <c r="IL69" s="39">
        <f t="shared" si="2"/>
        <v>2390</v>
      </c>
      <c r="IM69" s="39">
        <f>IL69-IL69*M69+STAŁE!$C$7</f>
        <v>2420</v>
      </c>
      <c r="IN69" s="39">
        <f t="shared" si="3"/>
        <v>2420</v>
      </c>
    </row>
    <row r="70" spans="1:248" x14ac:dyDescent="0.2">
      <c r="A70" s="26" t="s">
        <v>179</v>
      </c>
      <c r="B70" s="26" t="s">
        <v>180</v>
      </c>
      <c r="C70" s="26" t="s">
        <v>203</v>
      </c>
      <c r="D70" s="27" t="s">
        <v>209</v>
      </c>
      <c r="E70" s="27">
        <v>2013</v>
      </c>
      <c r="F70" s="27">
        <v>29500</v>
      </c>
      <c r="G70" s="28">
        <v>42143</v>
      </c>
      <c r="H70" s="36"/>
      <c r="I70" s="42"/>
      <c r="J70" s="6"/>
      <c r="K70" s="3"/>
      <c r="L70" s="11"/>
      <c r="M70" s="29">
        <v>0.05</v>
      </c>
      <c r="N70" s="7"/>
      <c r="II70" s="39">
        <f>STAŁE!$C$4</f>
        <v>500</v>
      </c>
      <c r="IJ70" s="39">
        <f>F70*STAŁE!$C$5</f>
        <v>2065</v>
      </c>
      <c r="IK70" s="39">
        <f>IF(H70="tak",IJ70*STAŁE!$C$6,0)</f>
        <v>0</v>
      </c>
      <c r="IL70" s="39">
        <f t="shared" si="2"/>
        <v>2565</v>
      </c>
      <c r="IM70" s="39">
        <f>IL70-IL70*M70+STAŁE!$C$7</f>
        <v>2466.75</v>
      </c>
      <c r="IN70" s="39">
        <f t="shared" si="3"/>
        <v>2470</v>
      </c>
    </row>
    <row r="71" spans="1:248" x14ac:dyDescent="0.2">
      <c r="A71" s="26" t="s">
        <v>84</v>
      </c>
      <c r="B71" s="26" t="s">
        <v>9</v>
      </c>
      <c r="C71" s="26" t="s">
        <v>73</v>
      </c>
      <c r="D71" s="27" t="s">
        <v>85</v>
      </c>
      <c r="E71" s="27">
        <v>2011</v>
      </c>
      <c r="F71" s="27">
        <v>33400</v>
      </c>
      <c r="G71" s="28">
        <v>42058</v>
      </c>
      <c r="H71" s="36"/>
      <c r="I71" s="42"/>
      <c r="J71" s="6"/>
      <c r="K71" s="3"/>
      <c r="L71" s="11"/>
      <c r="M71" s="29">
        <v>0.1</v>
      </c>
      <c r="N71" s="7"/>
      <c r="II71" s="39">
        <f>STAŁE!$C$4</f>
        <v>500</v>
      </c>
      <c r="IJ71" s="39">
        <f>F71*STAŁE!$C$5</f>
        <v>2338</v>
      </c>
      <c r="IK71" s="39">
        <f>IF(H71="tak",IJ71*STAŁE!$C$6,0)</f>
        <v>0</v>
      </c>
      <c r="IL71" s="39">
        <f t="shared" si="2"/>
        <v>2838</v>
      </c>
      <c r="IM71" s="39">
        <f>IL71-IL71*M71+STAŁE!$C$7</f>
        <v>2584.1999999999998</v>
      </c>
      <c r="IN71" s="39">
        <f t="shared" si="3"/>
        <v>2580</v>
      </c>
    </row>
    <row r="72" spans="1:248" x14ac:dyDescent="0.2">
      <c r="A72" s="26" t="s">
        <v>31</v>
      </c>
      <c r="B72" s="26" t="s">
        <v>51</v>
      </c>
      <c r="C72" s="26" t="s">
        <v>278</v>
      </c>
      <c r="D72" s="27" t="s">
        <v>56</v>
      </c>
      <c r="E72" s="27">
        <v>2010</v>
      </c>
      <c r="F72" s="27">
        <v>10900</v>
      </c>
      <c r="G72" s="28">
        <v>42100</v>
      </c>
      <c r="H72" s="36"/>
      <c r="I72" s="42"/>
      <c r="J72" s="6"/>
      <c r="K72" s="3"/>
      <c r="L72" s="11"/>
      <c r="M72" s="29">
        <v>0</v>
      </c>
      <c r="N72" s="7"/>
      <c r="II72" s="39">
        <f>STAŁE!$C$4</f>
        <v>500</v>
      </c>
      <c r="IJ72" s="39">
        <f>F72*STAŁE!$C$5</f>
        <v>763.00000000000011</v>
      </c>
      <c r="IK72" s="39">
        <f>IF(H72="tak",IJ72*STAŁE!$C$6,0)</f>
        <v>0</v>
      </c>
      <c r="IL72" s="39">
        <f t="shared" si="2"/>
        <v>1263</v>
      </c>
      <c r="IM72" s="39">
        <f>IL72-IL72*M72+STAŁE!$C$7</f>
        <v>1293</v>
      </c>
      <c r="IN72" s="39">
        <f t="shared" si="3"/>
        <v>1290</v>
      </c>
    </row>
    <row r="73" spans="1:248" x14ac:dyDescent="0.2">
      <c r="A73" s="26" t="s">
        <v>88</v>
      </c>
      <c r="B73" s="26" t="s">
        <v>35</v>
      </c>
      <c r="C73" s="26" t="s">
        <v>137</v>
      </c>
      <c r="D73" s="27" t="s">
        <v>156</v>
      </c>
      <c r="E73" s="27">
        <v>2012</v>
      </c>
      <c r="F73" s="27">
        <v>31000</v>
      </c>
      <c r="G73" s="28">
        <v>42150</v>
      </c>
      <c r="H73" s="36"/>
      <c r="I73" s="42"/>
      <c r="J73" s="6"/>
      <c r="K73" s="3"/>
      <c r="L73" s="11"/>
      <c r="M73" s="29">
        <v>7.0000000000000007E-2</v>
      </c>
      <c r="N73" s="7"/>
      <c r="II73" s="39">
        <f>STAŁE!$C$4</f>
        <v>500</v>
      </c>
      <c r="IJ73" s="39">
        <f>F73*STAŁE!$C$5</f>
        <v>2170</v>
      </c>
      <c r="IK73" s="39">
        <f>IF(H73="tak",IJ73*STAŁE!$C$6,0)</f>
        <v>0</v>
      </c>
      <c r="IL73" s="39">
        <f t="shared" si="2"/>
        <v>2670</v>
      </c>
      <c r="IM73" s="39">
        <f>IL73-IL73*M73+STAŁE!$C$7</f>
        <v>2513.1</v>
      </c>
      <c r="IN73" s="39">
        <f t="shared" si="3"/>
        <v>2510</v>
      </c>
    </row>
    <row r="74" spans="1:248" x14ac:dyDescent="0.2">
      <c r="A74" s="26" t="s">
        <v>12</v>
      </c>
      <c r="B74" s="26" t="s">
        <v>99</v>
      </c>
      <c r="C74" s="26" t="s">
        <v>73</v>
      </c>
      <c r="D74" s="27" t="s">
        <v>100</v>
      </c>
      <c r="E74" s="27">
        <v>2011</v>
      </c>
      <c r="F74" s="27">
        <v>33400</v>
      </c>
      <c r="G74" s="28">
        <v>42134</v>
      </c>
      <c r="H74" s="36"/>
      <c r="I74" s="42"/>
      <c r="J74" s="6"/>
      <c r="K74" s="3"/>
      <c r="L74" s="11"/>
      <c r="M74" s="29">
        <v>0</v>
      </c>
      <c r="N74" s="7"/>
      <c r="II74" s="39">
        <f>STAŁE!$C$4</f>
        <v>500</v>
      </c>
      <c r="IJ74" s="39">
        <f>F74*STAŁE!$C$5</f>
        <v>2338</v>
      </c>
      <c r="IK74" s="39">
        <f>IF(H74="tak",IJ74*STAŁE!$C$6,0)</f>
        <v>0</v>
      </c>
      <c r="IL74" s="39">
        <f t="shared" si="2"/>
        <v>2838</v>
      </c>
      <c r="IM74" s="39">
        <f>IL74-IL74*M74+STAŁE!$C$7</f>
        <v>2868</v>
      </c>
      <c r="IN74" s="39">
        <f t="shared" si="3"/>
        <v>2870</v>
      </c>
    </row>
    <row r="75" spans="1:248" x14ac:dyDescent="0.2">
      <c r="A75" s="26" t="s">
        <v>62</v>
      </c>
      <c r="B75" s="26" t="s">
        <v>90</v>
      </c>
      <c r="C75" s="26" t="s">
        <v>115</v>
      </c>
      <c r="D75" s="26" t="s">
        <v>157</v>
      </c>
      <c r="E75" s="27">
        <v>2012</v>
      </c>
      <c r="F75" s="27">
        <v>23400</v>
      </c>
      <c r="G75" s="28">
        <v>42033</v>
      </c>
      <c r="H75" s="36"/>
      <c r="I75" s="42"/>
      <c r="J75" s="6"/>
      <c r="K75" s="3"/>
      <c r="L75" s="11"/>
      <c r="M75" s="29">
        <v>0</v>
      </c>
      <c r="N75" s="7"/>
      <c r="II75" s="39">
        <f>STAŁE!$C$4</f>
        <v>500</v>
      </c>
      <c r="IJ75" s="39">
        <f>F75*STAŁE!$C$5</f>
        <v>1638.0000000000002</v>
      </c>
      <c r="IK75" s="39">
        <f>IF(H75="tak",IJ75*STAŁE!$C$6,0)</f>
        <v>0</v>
      </c>
      <c r="IL75" s="39">
        <f t="shared" si="2"/>
        <v>2138</v>
      </c>
      <c r="IM75" s="39">
        <f>IL75-IL75*M75+STAŁE!$C$7</f>
        <v>2168</v>
      </c>
      <c r="IN75" s="39">
        <f t="shared" si="3"/>
        <v>2170</v>
      </c>
    </row>
    <row r="76" spans="1:248" x14ac:dyDescent="0.2">
      <c r="A76" s="26" t="s">
        <v>19</v>
      </c>
      <c r="B76" s="26" t="s">
        <v>206</v>
      </c>
      <c r="C76" s="26" t="s">
        <v>167</v>
      </c>
      <c r="D76" s="27" t="s">
        <v>207</v>
      </c>
      <c r="E76" s="27">
        <v>2013</v>
      </c>
      <c r="F76" s="27">
        <v>27000</v>
      </c>
      <c r="G76" s="28">
        <v>42054</v>
      </c>
      <c r="H76" s="36"/>
      <c r="I76" s="42"/>
      <c r="J76" s="6"/>
      <c r="K76" s="3"/>
      <c r="L76" s="11"/>
      <c r="M76" s="29">
        <v>0.05</v>
      </c>
      <c r="N76" s="7"/>
      <c r="II76" s="39">
        <f>STAŁE!$C$4</f>
        <v>500</v>
      </c>
      <c r="IJ76" s="39">
        <f>F76*STAŁE!$C$5</f>
        <v>1890.0000000000002</v>
      </c>
      <c r="IK76" s="39">
        <f>IF(H76="tak",IJ76*STAŁE!$C$6,0)</f>
        <v>0</v>
      </c>
      <c r="IL76" s="39">
        <f t="shared" si="2"/>
        <v>2390</v>
      </c>
      <c r="IM76" s="39">
        <f>IL76-IL76*M76+STAŁE!$C$7</f>
        <v>2300.5</v>
      </c>
      <c r="IN76" s="39">
        <f t="shared" si="3"/>
        <v>2300</v>
      </c>
    </row>
    <row r="77" spans="1:248" x14ac:dyDescent="0.2">
      <c r="A77" s="26" t="s">
        <v>186</v>
      </c>
      <c r="B77" s="26" t="s">
        <v>175</v>
      </c>
      <c r="C77" s="26" t="s">
        <v>277</v>
      </c>
      <c r="D77" s="27" t="s">
        <v>187</v>
      </c>
      <c r="E77" s="27">
        <v>2013</v>
      </c>
      <c r="F77" s="27">
        <v>12600</v>
      </c>
      <c r="G77" s="28">
        <v>42213</v>
      </c>
      <c r="H77" s="36"/>
      <c r="I77" s="42"/>
      <c r="J77" s="6"/>
      <c r="K77" s="3"/>
      <c r="L77" s="11"/>
      <c r="M77" s="29">
        <v>0</v>
      </c>
      <c r="N77" s="7"/>
      <c r="II77" s="39">
        <f>STAŁE!$C$4</f>
        <v>500</v>
      </c>
      <c r="IJ77" s="39">
        <f>F77*STAŁE!$C$5</f>
        <v>882.00000000000011</v>
      </c>
      <c r="IK77" s="39">
        <f>IF(H77="tak",IJ77*STAŁE!$C$6,0)</f>
        <v>0</v>
      </c>
      <c r="IL77" s="39">
        <f t="shared" si="2"/>
        <v>1382</v>
      </c>
      <c r="IM77" s="39">
        <f>IL77-IL77*M77+STAŁE!$C$7</f>
        <v>1412</v>
      </c>
      <c r="IN77" s="39">
        <f t="shared" si="3"/>
        <v>1410</v>
      </c>
    </row>
    <row r="78" spans="1:248" x14ac:dyDescent="0.2">
      <c r="A78" s="26" t="s">
        <v>188</v>
      </c>
      <c r="B78" s="26" t="s">
        <v>222</v>
      </c>
      <c r="C78" s="26" t="s">
        <v>218</v>
      </c>
      <c r="D78" s="27" t="s">
        <v>223</v>
      </c>
      <c r="E78" s="27">
        <v>2014</v>
      </c>
      <c r="F78" s="27">
        <v>25100</v>
      </c>
      <c r="G78" s="28">
        <v>42083</v>
      </c>
      <c r="H78" s="36" t="s">
        <v>247</v>
      </c>
      <c r="I78" s="42"/>
      <c r="J78" s="6"/>
      <c r="K78" s="3"/>
      <c r="L78" s="11"/>
      <c r="M78" s="29">
        <v>7.0000000000000007E-2</v>
      </c>
      <c r="N78" s="7"/>
      <c r="II78" s="39">
        <f>STAŁE!$C$4</f>
        <v>500</v>
      </c>
      <c r="IJ78" s="39">
        <f>F78*STAŁE!$C$5</f>
        <v>1757.0000000000002</v>
      </c>
      <c r="IK78" s="39">
        <f>IF(H78="tak",IJ78*STAŁE!$C$6,0)</f>
        <v>87.850000000000023</v>
      </c>
      <c r="IL78" s="39">
        <f t="shared" si="2"/>
        <v>2169.15</v>
      </c>
      <c r="IM78" s="39">
        <f>IL78-IL78*M78+STAŁE!$C$7</f>
        <v>2047.3095000000001</v>
      </c>
      <c r="IN78" s="39">
        <f t="shared" si="3"/>
        <v>2050</v>
      </c>
    </row>
    <row r="79" spans="1:248" x14ac:dyDescent="0.2">
      <c r="A79" s="26" t="s">
        <v>120</v>
      </c>
      <c r="B79" s="26" t="s">
        <v>121</v>
      </c>
      <c r="C79" s="26" t="s">
        <v>122</v>
      </c>
      <c r="D79" s="27" t="s">
        <v>123</v>
      </c>
      <c r="E79" s="27">
        <v>2012</v>
      </c>
      <c r="F79" s="27">
        <v>14300</v>
      </c>
      <c r="G79" s="28">
        <v>42063</v>
      </c>
      <c r="H79" s="36"/>
      <c r="I79" s="42"/>
      <c r="J79" s="6"/>
      <c r="K79" s="3"/>
      <c r="L79" s="11"/>
      <c r="M79" s="29">
        <v>0</v>
      </c>
      <c r="N79" s="7"/>
      <c r="II79" s="39">
        <f>STAŁE!$C$4</f>
        <v>500</v>
      </c>
      <c r="IJ79" s="39">
        <f>F79*STAŁE!$C$5</f>
        <v>1001.0000000000001</v>
      </c>
      <c r="IK79" s="39">
        <f>IF(H79="tak",IJ79*STAŁE!$C$6,0)</f>
        <v>0</v>
      </c>
      <c r="IL79" s="39">
        <f t="shared" si="2"/>
        <v>1501</v>
      </c>
      <c r="IM79" s="39">
        <f>IL79-IL79*M79+STAŁE!$C$7</f>
        <v>1531</v>
      </c>
      <c r="IN79" s="39">
        <f t="shared" si="3"/>
        <v>1530</v>
      </c>
    </row>
    <row r="80" spans="1:248" x14ac:dyDescent="0.2">
      <c r="A80" s="26" t="s">
        <v>139</v>
      </c>
      <c r="B80" s="26" t="s">
        <v>140</v>
      </c>
      <c r="C80" s="26" t="s">
        <v>277</v>
      </c>
      <c r="D80" s="27" t="s">
        <v>141</v>
      </c>
      <c r="E80" s="27">
        <v>2012</v>
      </c>
      <c r="F80" s="27">
        <v>10400</v>
      </c>
      <c r="G80" s="28">
        <v>42218</v>
      </c>
      <c r="H80" s="36"/>
      <c r="I80" s="42"/>
      <c r="J80" s="6"/>
      <c r="K80" s="3"/>
      <c r="L80" s="11"/>
      <c r="M80" s="29">
        <v>0.15</v>
      </c>
      <c r="N80" s="7"/>
      <c r="II80" s="39">
        <f>STAŁE!$C$4</f>
        <v>500</v>
      </c>
      <c r="IJ80" s="39">
        <f>F80*STAŁE!$C$5</f>
        <v>728.00000000000011</v>
      </c>
      <c r="IK80" s="39">
        <f>IF(H80="tak",IJ80*STAŁE!$C$6,0)</f>
        <v>0</v>
      </c>
      <c r="IL80" s="39">
        <f t="shared" si="2"/>
        <v>1228</v>
      </c>
      <c r="IM80" s="39">
        <f>IL80-IL80*M80+STAŁE!$C$7</f>
        <v>1073.8</v>
      </c>
      <c r="IN80" s="39">
        <f t="shared" si="3"/>
        <v>1070</v>
      </c>
    </row>
    <row r="81" spans="1:248" x14ac:dyDescent="0.2">
      <c r="A81" s="26" t="s">
        <v>104</v>
      </c>
      <c r="B81" s="26" t="s">
        <v>9</v>
      </c>
      <c r="C81" s="26" t="s">
        <v>105</v>
      </c>
      <c r="D81" s="27" t="s">
        <v>107</v>
      </c>
      <c r="E81" s="27">
        <v>2012</v>
      </c>
      <c r="F81" s="27">
        <v>16400</v>
      </c>
      <c r="G81" s="28">
        <v>42263</v>
      </c>
      <c r="H81" s="36"/>
      <c r="I81" s="42"/>
      <c r="J81" s="6"/>
      <c r="K81" s="3"/>
      <c r="L81" s="11"/>
      <c r="M81" s="29">
        <v>0.05</v>
      </c>
      <c r="N81" s="7"/>
      <c r="II81" s="39">
        <f>STAŁE!$C$4</f>
        <v>500</v>
      </c>
      <c r="IJ81" s="39">
        <f>F81*STAŁE!$C$5</f>
        <v>1148</v>
      </c>
      <c r="IK81" s="39">
        <f>IF(H81="tak",IJ81*STAŁE!$C$6,0)</f>
        <v>0</v>
      </c>
      <c r="IL81" s="39">
        <f t="shared" si="2"/>
        <v>1648</v>
      </c>
      <c r="IM81" s="39">
        <f>IL81-IL81*M81+STAŁE!$C$7</f>
        <v>1595.6</v>
      </c>
      <c r="IN81" s="39">
        <f t="shared" si="3"/>
        <v>1600</v>
      </c>
    </row>
    <row r="82" spans="1:248" x14ac:dyDescent="0.2">
      <c r="A82" s="26" t="s">
        <v>162</v>
      </c>
      <c r="B82" s="26" t="s">
        <v>132</v>
      </c>
      <c r="C82" s="26" t="s">
        <v>160</v>
      </c>
      <c r="D82" s="27" t="s">
        <v>163</v>
      </c>
      <c r="E82" s="27">
        <v>2013</v>
      </c>
      <c r="F82" s="27">
        <v>21000</v>
      </c>
      <c r="G82" s="28">
        <v>42138</v>
      </c>
      <c r="H82" s="36"/>
      <c r="I82" s="42"/>
      <c r="J82" s="6"/>
      <c r="K82" s="3"/>
      <c r="L82" s="11"/>
      <c r="M82" s="29">
        <v>0.05</v>
      </c>
      <c r="N82" s="7"/>
      <c r="II82" s="39">
        <f>STAŁE!$C$4</f>
        <v>500</v>
      </c>
      <c r="IJ82" s="39">
        <f>F82*STAŁE!$C$5</f>
        <v>1470.0000000000002</v>
      </c>
      <c r="IK82" s="39">
        <f>IF(H82="tak",IJ82*STAŁE!$C$6,0)</f>
        <v>0</v>
      </c>
      <c r="IL82" s="39">
        <f t="shared" si="2"/>
        <v>1970.0000000000002</v>
      </c>
      <c r="IM82" s="39">
        <f>IL82-IL82*M82+STAŁE!$C$7</f>
        <v>1901.5000000000002</v>
      </c>
      <c r="IN82" s="39">
        <f t="shared" si="3"/>
        <v>1900</v>
      </c>
    </row>
    <row r="83" spans="1:248" x14ac:dyDescent="0.2">
      <c r="A83" s="26" t="s">
        <v>172</v>
      </c>
      <c r="B83" s="26" t="s">
        <v>9</v>
      </c>
      <c r="C83" s="26" t="s">
        <v>173</v>
      </c>
      <c r="D83" s="27" t="s">
        <v>174</v>
      </c>
      <c r="E83" s="27">
        <v>2013</v>
      </c>
      <c r="F83" s="27">
        <v>33200</v>
      </c>
      <c r="G83" s="28">
        <v>42116</v>
      </c>
      <c r="H83" s="36" t="s">
        <v>247</v>
      </c>
      <c r="I83" s="42"/>
      <c r="J83" s="6"/>
      <c r="K83" s="3"/>
      <c r="L83" s="11"/>
      <c r="M83" s="29">
        <v>7.0000000000000007E-2</v>
      </c>
      <c r="N83" s="7"/>
      <c r="II83" s="39">
        <f>STAŁE!$C$4</f>
        <v>500</v>
      </c>
      <c r="IJ83" s="39">
        <f>F83*STAŁE!$C$5</f>
        <v>2324</v>
      </c>
      <c r="IK83" s="39">
        <f>IF(H83="tak",IJ83*STAŁE!$C$6,0)</f>
        <v>116.2</v>
      </c>
      <c r="IL83" s="39">
        <f t="shared" si="2"/>
        <v>2707.8</v>
      </c>
      <c r="IM83" s="39">
        <f>IL83-IL83*M83+STAŁE!$C$7</f>
        <v>2548.2540000000004</v>
      </c>
      <c r="IN83" s="39">
        <f t="shared" si="3"/>
        <v>2550</v>
      </c>
    </row>
    <row r="84" spans="1:248" x14ac:dyDescent="0.2">
      <c r="A84" s="26" t="s">
        <v>179</v>
      </c>
      <c r="B84" s="26" t="s">
        <v>180</v>
      </c>
      <c r="C84" s="26" t="s">
        <v>181</v>
      </c>
      <c r="D84" s="27" t="s">
        <v>182</v>
      </c>
      <c r="E84" s="27">
        <v>2013</v>
      </c>
      <c r="F84" s="27">
        <v>24300</v>
      </c>
      <c r="G84" s="28">
        <v>42243</v>
      </c>
      <c r="H84" s="36"/>
      <c r="I84" s="42"/>
      <c r="J84" s="6"/>
      <c r="K84" s="3"/>
      <c r="L84" s="11"/>
      <c r="M84" s="29">
        <v>0.1</v>
      </c>
      <c r="N84" s="7"/>
      <c r="II84" s="39">
        <f>STAŁE!$C$4</f>
        <v>500</v>
      </c>
      <c r="IJ84" s="39">
        <f>F84*STAŁE!$C$5</f>
        <v>1701.0000000000002</v>
      </c>
      <c r="IK84" s="39">
        <f>IF(H84="tak",IJ84*STAŁE!$C$6,0)</f>
        <v>0</v>
      </c>
      <c r="IL84" s="39">
        <f t="shared" si="2"/>
        <v>2201</v>
      </c>
      <c r="IM84" s="39">
        <f>IL84-IL84*M84+STAŁE!$C$7</f>
        <v>2010.9</v>
      </c>
      <c r="IN84" s="39">
        <f t="shared" si="3"/>
        <v>2010</v>
      </c>
    </row>
    <row r="85" spans="1:248" x14ac:dyDescent="0.2">
      <c r="A85" s="26" t="s">
        <v>88</v>
      </c>
      <c r="B85" s="26" t="s">
        <v>9</v>
      </c>
      <c r="C85" s="26" t="s">
        <v>77</v>
      </c>
      <c r="D85" s="27" t="s">
        <v>89</v>
      </c>
      <c r="E85" s="27">
        <v>2011</v>
      </c>
      <c r="F85" s="27">
        <v>22800</v>
      </c>
      <c r="G85" s="28">
        <v>42118</v>
      </c>
      <c r="H85" s="36"/>
      <c r="I85" s="42"/>
      <c r="J85" s="6"/>
      <c r="K85" s="3"/>
      <c r="L85" s="11"/>
      <c r="M85" s="29">
        <v>0</v>
      </c>
      <c r="N85" s="7"/>
      <c r="II85" s="39">
        <f>STAŁE!$C$4</f>
        <v>500</v>
      </c>
      <c r="IJ85" s="39">
        <f>F85*STAŁE!$C$5</f>
        <v>1596.0000000000002</v>
      </c>
      <c r="IK85" s="39">
        <f>IF(H85="tak",IJ85*STAŁE!$C$6,0)</f>
        <v>0</v>
      </c>
      <c r="IL85" s="39">
        <f t="shared" si="2"/>
        <v>2096</v>
      </c>
      <c r="IM85" s="39">
        <f>IL85-IL85*M85+STAŁE!$C$7</f>
        <v>2126</v>
      </c>
      <c r="IN85" s="39">
        <f t="shared" si="3"/>
        <v>2130</v>
      </c>
    </row>
    <row r="86" spans="1:248" x14ac:dyDescent="0.2">
      <c r="A86" s="26" t="s">
        <v>28</v>
      </c>
      <c r="B86" s="26" t="s">
        <v>39</v>
      </c>
      <c r="C86" s="26" t="s">
        <v>276</v>
      </c>
      <c r="D86" s="27" t="s">
        <v>40</v>
      </c>
      <c r="E86" s="27">
        <v>2010</v>
      </c>
      <c r="F86" s="27">
        <v>4700</v>
      </c>
      <c r="G86" s="28">
        <v>42150</v>
      </c>
      <c r="H86" s="36"/>
      <c r="I86" s="42"/>
      <c r="J86" s="6"/>
      <c r="K86" s="3"/>
      <c r="L86" s="11"/>
      <c r="M86" s="29">
        <v>0</v>
      </c>
      <c r="N86" s="7"/>
      <c r="II86" s="39">
        <f>STAŁE!$C$4</f>
        <v>500</v>
      </c>
      <c r="IJ86" s="39">
        <f>F86*STAŁE!$C$5</f>
        <v>329.00000000000006</v>
      </c>
      <c r="IK86" s="39">
        <f>IF(H86="tak",IJ86*STAŁE!$C$6,0)</f>
        <v>0</v>
      </c>
      <c r="IL86" s="39">
        <f t="shared" si="2"/>
        <v>829</v>
      </c>
      <c r="IM86" s="39">
        <f>IL86-IL86*M86+STAŁE!$C$7</f>
        <v>859</v>
      </c>
      <c r="IN86" s="39">
        <f t="shared" si="3"/>
        <v>860</v>
      </c>
    </row>
    <row r="87" spans="1:248" x14ac:dyDescent="0.2">
      <c r="A87" s="26" t="s">
        <v>179</v>
      </c>
      <c r="B87" s="26" t="s">
        <v>48</v>
      </c>
      <c r="C87" s="26" t="s">
        <v>276</v>
      </c>
      <c r="D87" s="27" t="s">
        <v>208</v>
      </c>
      <c r="E87" s="27">
        <v>2013</v>
      </c>
      <c r="F87" s="27">
        <v>7900</v>
      </c>
      <c r="G87" s="28">
        <v>42054</v>
      </c>
      <c r="H87" s="36"/>
      <c r="I87" s="42"/>
      <c r="J87" s="6"/>
      <c r="K87" s="3"/>
      <c r="L87" s="11"/>
      <c r="M87" s="29">
        <v>0.05</v>
      </c>
      <c r="N87" s="7"/>
      <c r="II87" s="39">
        <f>STAŁE!$C$4</f>
        <v>500</v>
      </c>
      <c r="IJ87" s="39">
        <f>F87*STAŁE!$C$5</f>
        <v>553</v>
      </c>
      <c r="IK87" s="39">
        <f>IF(H87="tak",IJ87*STAŁE!$C$6,0)</f>
        <v>0</v>
      </c>
      <c r="IL87" s="39">
        <f t="shared" si="2"/>
        <v>1053</v>
      </c>
      <c r="IM87" s="39">
        <f>IL87-IL87*M87+STAŁE!$C$7</f>
        <v>1030.3499999999999</v>
      </c>
      <c r="IN87" s="39">
        <f t="shared" si="3"/>
        <v>1030</v>
      </c>
    </row>
    <row r="88" spans="1:248" x14ac:dyDescent="0.2">
      <c r="A88" s="26" t="s">
        <v>148</v>
      </c>
      <c r="B88" s="26" t="s">
        <v>149</v>
      </c>
      <c r="C88" s="26" t="s">
        <v>137</v>
      </c>
      <c r="D88" s="27" t="s">
        <v>150</v>
      </c>
      <c r="E88" s="27">
        <v>2012</v>
      </c>
      <c r="F88" s="27">
        <v>31000</v>
      </c>
      <c r="G88" s="28">
        <v>42094</v>
      </c>
      <c r="H88" s="36"/>
      <c r="I88" s="42"/>
      <c r="J88" s="6"/>
      <c r="K88" s="3"/>
      <c r="L88" s="11"/>
      <c r="M88" s="29">
        <v>0</v>
      </c>
      <c r="N88" s="7"/>
      <c r="II88" s="39">
        <f>STAŁE!$C$4</f>
        <v>500</v>
      </c>
      <c r="IJ88" s="39">
        <f>F88*STAŁE!$C$5</f>
        <v>2170</v>
      </c>
      <c r="IK88" s="39">
        <f>IF(H88="tak",IJ88*STAŁE!$C$6,0)</f>
        <v>0</v>
      </c>
      <c r="IL88" s="39">
        <f t="shared" si="2"/>
        <v>2670</v>
      </c>
      <c r="IM88" s="39">
        <f>IL88-IL88*M88+STAŁE!$C$7</f>
        <v>2700</v>
      </c>
      <c r="IN88" s="39">
        <f t="shared" si="3"/>
        <v>2700</v>
      </c>
    </row>
    <row r="89" spans="1:248" x14ac:dyDescent="0.2">
      <c r="A89" s="26" t="s">
        <v>59</v>
      </c>
      <c r="B89" s="26" t="s">
        <v>9</v>
      </c>
      <c r="C89" s="26" t="s">
        <v>235</v>
      </c>
      <c r="D89" s="27" t="s">
        <v>240</v>
      </c>
      <c r="E89" s="27">
        <v>2014</v>
      </c>
      <c r="F89" s="27">
        <v>22400</v>
      </c>
      <c r="G89" s="28">
        <v>42150</v>
      </c>
      <c r="H89" s="36" t="s">
        <v>247</v>
      </c>
      <c r="I89" s="42"/>
      <c r="J89" s="6"/>
      <c r="K89" s="3"/>
      <c r="L89" s="11"/>
      <c r="M89" s="29">
        <v>0</v>
      </c>
      <c r="N89" s="7"/>
      <c r="II89" s="39">
        <f>STAŁE!$C$4</f>
        <v>500</v>
      </c>
      <c r="IJ89" s="39">
        <f>F89*STAŁE!$C$5</f>
        <v>1568.0000000000002</v>
      </c>
      <c r="IK89" s="39">
        <f>IF(H89="tak",IJ89*STAŁE!$C$6,0)</f>
        <v>78.40000000000002</v>
      </c>
      <c r="IL89" s="39">
        <f t="shared" si="2"/>
        <v>1989.6</v>
      </c>
      <c r="IM89" s="39">
        <f>IL89-IL89*M89+STAŁE!$C$7</f>
        <v>2019.6</v>
      </c>
      <c r="IN89" s="39">
        <f t="shared" si="3"/>
        <v>2020</v>
      </c>
    </row>
    <row r="90" spans="1:248" x14ac:dyDescent="0.2">
      <c r="A90" s="26" t="s">
        <v>44</v>
      </c>
      <c r="B90" s="26" t="s">
        <v>9</v>
      </c>
      <c r="C90" s="26" t="s">
        <v>280</v>
      </c>
      <c r="D90" s="27" t="s">
        <v>226</v>
      </c>
      <c r="E90" s="27">
        <v>2014</v>
      </c>
      <c r="F90" s="27">
        <v>16200</v>
      </c>
      <c r="G90" s="28">
        <v>42253</v>
      </c>
      <c r="H90" s="36" t="s">
        <v>247</v>
      </c>
      <c r="I90" s="42"/>
      <c r="J90" s="6"/>
      <c r="K90" s="3"/>
      <c r="L90" s="11"/>
      <c r="M90" s="29">
        <v>0.05</v>
      </c>
      <c r="N90" s="7"/>
      <c r="II90" s="39">
        <f>STAŁE!$C$4</f>
        <v>500</v>
      </c>
      <c r="IJ90" s="39">
        <f>F90*STAŁE!$C$5</f>
        <v>1134</v>
      </c>
      <c r="IK90" s="39">
        <f>IF(H90="tak",IJ90*STAŁE!$C$6,0)</f>
        <v>56.7</v>
      </c>
      <c r="IL90" s="39">
        <f t="shared" si="2"/>
        <v>1577.3</v>
      </c>
      <c r="IM90" s="39">
        <f>IL90-IL90*M90+STAŁE!$C$7</f>
        <v>1528.4349999999999</v>
      </c>
      <c r="IN90" s="39">
        <f t="shared" si="3"/>
        <v>1530</v>
      </c>
    </row>
    <row r="91" spans="1:248" x14ac:dyDescent="0.2">
      <c r="A91" s="26" t="s">
        <v>136</v>
      </c>
      <c r="B91" s="26" t="s">
        <v>60</v>
      </c>
      <c r="C91" s="26" t="s">
        <v>137</v>
      </c>
      <c r="D91" s="27" t="s">
        <v>138</v>
      </c>
      <c r="E91" s="27">
        <v>2012</v>
      </c>
      <c r="F91" s="27">
        <v>31000</v>
      </c>
      <c r="G91" s="28">
        <v>42128</v>
      </c>
      <c r="H91" s="36"/>
      <c r="I91" s="42"/>
      <c r="J91" s="6"/>
      <c r="K91" s="3"/>
      <c r="L91" s="11"/>
      <c r="M91" s="29">
        <v>0.1</v>
      </c>
      <c r="N91" s="7"/>
      <c r="II91" s="39">
        <f>STAŁE!$C$4</f>
        <v>500</v>
      </c>
      <c r="IJ91" s="39">
        <f>F91*STAŁE!$C$5</f>
        <v>2170</v>
      </c>
      <c r="IK91" s="39">
        <f>IF(H91="tak",IJ91*STAŁE!$C$6,0)</f>
        <v>0</v>
      </c>
      <c r="IL91" s="39">
        <f t="shared" si="2"/>
        <v>2670</v>
      </c>
      <c r="IM91" s="39">
        <f>IL91-IL91*M91+STAŁE!$C$7</f>
        <v>2433</v>
      </c>
      <c r="IN91" s="39">
        <f t="shared" si="3"/>
        <v>2430</v>
      </c>
    </row>
    <row r="92" spans="1:248" x14ac:dyDescent="0.2">
      <c r="A92" s="26" t="s">
        <v>19</v>
      </c>
      <c r="B92" s="26" t="s">
        <v>9</v>
      </c>
      <c r="C92" s="26" t="s">
        <v>279</v>
      </c>
      <c r="D92" s="27" t="s">
        <v>27</v>
      </c>
      <c r="E92" s="27">
        <v>2008</v>
      </c>
      <c r="F92" s="27">
        <v>33100</v>
      </c>
      <c r="G92" s="28">
        <v>42072</v>
      </c>
      <c r="H92" s="36"/>
      <c r="I92" s="42"/>
      <c r="J92" s="6"/>
      <c r="K92" s="3"/>
      <c r="L92" s="11"/>
      <c r="M92" s="29">
        <v>0.05</v>
      </c>
      <c r="N92" s="7"/>
      <c r="II92" s="39">
        <f>STAŁE!$C$4</f>
        <v>500</v>
      </c>
      <c r="IJ92" s="39">
        <f>F92*STAŁE!$C$5</f>
        <v>2317</v>
      </c>
      <c r="IK92" s="39">
        <f>IF(H92="tak",IJ92*STAŁE!$C$6,0)</f>
        <v>0</v>
      </c>
      <c r="IL92" s="39">
        <f t="shared" si="2"/>
        <v>2817</v>
      </c>
      <c r="IM92" s="39">
        <f>IL92-IL92*M92+STAŁE!$C$7</f>
        <v>2706.15</v>
      </c>
      <c r="IN92" s="39">
        <f t="shared" si="3"/>
        <v>2710</v>
      </c>
    </row>
    <row r="93" spans="1:248" x14ac:dyDescent="0.2">
      <c r="A93" s="26" t="s">
        <v>44</v>
      </c>
      <c r="B93" s="26" t="s">
        <v>164</v>
      </c>
      <c r="C93" s="26" t="s">
        <v>277</v>
      </c>
      <c r="D93" s="27" t="s">
        <v>165</v>
      </c>
      <c r="E93" s="27">
        <v>2013</v>
      </c>
      <c r="F93" s="27">
        <v>12600</v>
      </c>
      <c r="G93" s="28">
        <v>42038</v>
      </c>
      <c r="H93" s="36"/>
      <c r="I93" s="42"/>
      <c r="J93" s="6"/>
      <c r="K93" s="3"/>
      <c r="L93" s="11"/>
      <c r="M93" s="29">
        <v>0.05</v>
      </c>
      <c r="N93" s="7"/>
      <c r="II93" s="39">
        <f>STAŁE!$C$4</f>
        <v>500</v>
      </c>
      <c r="IJ93" s="39">
        <f>F93*STAŁE!$C$5</f>
        <v>882.00000000000011</v>
      </c>
      <c r="IK93" s="39">
        <f>IF(H93="tak",IJ93*STAŁE!$C$6,0)</f>
        <v>0</v>
      </c>
      <c r="IL93" s="39">
        <f t="shared" si="2"/>
        <v>1382</v>
      </c>
      <c r="IM93" s="39">
        <f>IL93-IL93*M93+STAŁE!$C$7</f>
        <v>1342.9</v>
      </c>
      <c r="IN93" s="39">
        <f t="shared" si="3"/>
        <v>1340</v>
      </c>
    </row>
    <row r="94" spans="1:248" x14ac:dyDescent="0.2">
      <c r="A94" s="26" t="s">
        <v>71</v>
      </c>
      <c r="B94" s="26" t="s">
        <v>72</v>
      </c>
      <c r="C94" s="26" t="s">
        <v>73</v>
      </c>
      <c r="D94" s="27" t="s">
        <v>74</v>
      </c>
      <c r="E94" s="27">
        <v>2011</v>
      </c>
      <c r="F94" s="27">
        <v>33400</v>
      </c>
      <c r="G94" s="28">
        <v>42233</v>
      </c>
      <c r="H94" s="36"/>
      <c r="I94" s="42"/>
      <c r="J94" s="6"/>
      <c r="K94" s="3"/>
      <c r="L94" s="11"/>
      <c r="M94" s="29">
        <v>0</v>
      </c>
      <c r="N94" s="7"/>
      <c r="II94" s="39">
        <f>STAŁE!$C$4</f>
        <v>500</v>
      </c>
      <c r="IJ94" s="39">
        <f>F94*STAŁE!$C$5</f>
        <v>2338</v>
      </c>
      <c r="IK94" s="39">
        <f>IF(H94="tak",IJ94*STAŁE!$C$6,0)</f>
        <v>0</v>
      </c>
      <c r="IL94" s="39">
        <f t="shared" si="2"/>
        <v>2838</v>
      </c>
      <c r="IM94" s="39">
        <f>IL94-IL94*M94+STAŁE!$C$7</f>
        <v>2868</v>
      </c>
      <c r="IN94" s="39">
        <f t="shared" si="3"/>
        <v>2870</v>
      </c>
    </row>
    <row r="95" spans="1:248" x14ac:dyDescent="0.2">
      <c r="A95" s="26" t="s">
        <v>79</v>
      </c>
      <c r="B95" s="26" t="s">
        <v>80</v>
      </c>
      <c r="C95" s="26" t="s">
        <v>66</v>
      </c>
      <c r="D95" s="27" t="s">
        <v>81</v>
      </c>
      <c r="E95" s="27">
        <v>2011</v>
      </c>
      <c r="F95" s="27">
        <v>27200</v>
      </c>
      <c r="G95" s="28">
        <v>42060</v>
      </c>
      <c r="H95" s="36"/>
      <c r="I95" s="42"/>
      <c r="J95" s="6"/>
      <c r="K95" s="3"/>
      <c r="L95" s="11"/>
      <c r="M95" s="29">
        <v>0.05</v>
      </c>
      <c r="N95" s="7"/>
      <c r="II95" s="39">
        <f>STAŁE!$C$4</f>
        <v>500</v>
      </c>
      <c r="IJ95" s="39">
        <f>F95*STAŁE!$C$5</f>
        <v>1904.0000000000002</v>
      </c>
      <c r="IK95" s="39">
        <f>IF(H95="tak",IJ95*STAŁE!$C$6,0)</f>
        <v>0</v>
      </c>
      <c r="IL95" s="39">
        <f t="shared" si="2"/>
        <v>2404</v>
      </c>
      <c r="IM95" s="39">
        <f>IL95-IL95*M95+STAŁE!$C$7</f>
        <v>2313.8000000000002</v>
      </c>
      <c r="IN95" s="39">
        <f t="shared" si="3"/>
        <v>2310</v>
      </c>
    </row>
    <row r="96" spans="1:248" x14ac:dyDescent="0.2">
      <c r="A96" s="26" t="s">
        <v>84</v>
      </c>
      <c r="B96" s="26" t="s">
        <v>217</v>
      </c>
      <c r="C96" s="26" t="s">
        <v>276</v>
      </c>
      <c r="D96" s="27" t="s">
        <v>232</v>
      </c>
      <c r="E96" s="27">
        <v>2014</v>
      </c>
      <c r="F96" s="27">
        <v>8500</v>
      </c>
      <c r="G96" s="28">
        <v>42158</v>
      </c>
      <c r="H96" s="36" t="s">
        <v>247</v>
      </c>
      <c r="I96" s="42"/>
      <c r="J96" s="6"/>
      <c r="K96" s="3"/>
      <c r="L96" s="11"/>
      <c r="M96" s="29">
        <v>0</v>
      </c>
      <c r="N96" s="7"/>
      <c r="II96" s="39">
        <f>STAŁE!$C$4</f>
        <v>500</v>
      </c>
      <c r="IJ96" s="39">
        <f>F96*STAŁE!$C$5</f>
        <v>595</v>
      </c>
      <c r="IK96" s="39">
        <f>IF(H96="tak",IJ96*STAŁE!$C$6,0)</f>
        <v>29.75</v>
      </c>
      <c r="IL96" s="39">
        <f t="shared" si="2"/>
        <v>1065.25</v>
      </c>
      <c r="IM96" s="39">
        <f>IL96-IL96*M96+STAŁE!$C$7</f>
        <v>1095.25</v>
      </c>
      <c r="IN96" s="39">
        <f t="shared" si="3"/>
        <v>1100</v>
      </c>
    </row>
    <row r="97" spans="1:248" x14ac:dyDescent="0.2">
      <c r="A97" s="26" t="s">
        <v>31</v>
      </c>
      <c r="B97" s="26" t="s">
        <v>32</v>
      </c>
      <c r="C97" s="26" t="s">
        <v>279</v>
      </c>
      <c r="D97" s="27" t="s">
        <v>33</v>
      </c>
      <c r="E97" s="27">
        <v>2008</v>
      </c>
      <c r="F97" s="27">
        <v>33100</v>
      </c>
      <c r="G97" s="28">
        <v>42128</v>
      </c>
      <c r="H97" s="36"/>
      <c r="I97" s="42"/>
      <c r="J97" s="6"/>
      <c r="K97" s="3"/>
      <c r="L97" s="11"/>
      <c r="M97" s="29">
        <v>0</v>
      </c>
      <c r="N97" s="7"/>
      <c r="II97" s="39">
        <f>STAŁE!$C$4</f>
        <v>500</v>
      </c>
      <c r="IJ97" s="39">
        <f>F97*STAŁE!$C$5</f>
        <v>2317</v>
      </c>
      <c r="IK97" s="39">
        <f>IF(H97="tak",IJ97*STAŁE!$C$6,0)</f>
        <v>0</v>
      </c>
      <c r="IL97" s="39">
        <f t="shared" si="2"/>
        <v>2817</v>
      </c>
      <c r="IM97" s="39">
        <f>IL97-IL97*M97+STAŁE!$C$7</f>
        <v>2847</v>
      </c>
      <c r="IN97" s="39">
        <f t="shared" si="3"/>
        <v>2850</v>
      </c>
    </row>
    <row r="98" spans="1:248" x14ac:dyDescent="0.2">
      <c r="A98" s="26" t="s">
        <v>193</v>
      </c>
      <c r="B98" s="26" t="s">
        <v>9</v>
      </c>
      <c r="C98" s="26" t="s">
        <v>276</v>
      </c>
      <c r="D98" s="27" t="s">
        <v>194</v>
      </c>
      <c r="E98" s="27">
        <v>2013</v>
      </c>
      <c r="F98" s="27">
        <v>7900</v>
      </c>
      <c r="G98" s="28">
        <v>42163</v>
      </c>
      <c r="H98" s="36"/>
      <c r="I98" s="42"/>
      <c r="J98" s="6"/>
      <c r="K98" s="3"/>
      <c r="L98" s="11"/>
      <c r="M98" s="29">
        <v>0.1</v>
      </c>
      <c r="N98" s="7"/>
      <c r="II98" s="39">
        <f>STAŁE!$C$4</f>
        <v>500</v>
      </c>
      <c r="IJ98" s="39">
        <f>F98*STAŁE!$C$5</f>
        <v>553</v>
      </c>
      <c r="IK98" s="39">
        <f>IF(H98="tak",IJ98*STAŁE!$C$6,0)</f>
        <v>0</v>
      </c>
      <c r="IL98" s="39">
        <f t="shared" si="2"/>
        <v>1053</v>
      </c>
      <c r="IM98" s="39">
        <f>IL98-IL98*M98+STAŁE!$C$7</f>
        <v>977.7</v>
      </c>
      <c r="IN98" s="39">
        <f t="shared" si="3"/>
        <v>980</v>
      </c>
    </row>
    <row r="99" spans="1:248" x14ac:dyDescent="0.2">
      <c r="A99" s="26" t="s">
        <v>104</v>
      </c>
      <c r="B99" s="26" t="s">
        <v>154</v>
      </c>
      <c r="C99" s="26" t="s">
        <v>278</v>
      </c>
      <c r="D99" s="27" t="s">
        <v>155</v>
      </c>
      <c r="E99" s="27">
        <v>2012</v>
      </c>
      <c r="F99" s="27">
        <v>12500</v>
      </c>
      <c r="G99" s="28">
        <v>42018</v>
      </c>
      <c r="H99" s="36"/>
      <c r="I99" s="42"/>
      <c r="J99" s="6"/>
      <c r="K99" s="3"/>
      <c r="L99" s="11"/>
      <c r="M99" s="29">
        <v>0.1</v>
      </c>
      <c r="N99" s="7"/>
      <c r="II99" s="39">
        <f>STAŁE!$C$4</f>
        <v>500</v>
      </c>
      <c r="IJ99" s="39">
        <f>F99*STAŁE!$C$5</f>
        <v>875.00000000000011</v>
      </c>
      <c r="IK99" s="39">
        <f>IF(H99="tak",IJ99*STAŁE!$C$6,0)</f>
        <v>0</v>
      </c>
      <c r="IL99" s="39">
        <f t="shared" si="2"/>
        <v>1375</v>
      </c>
      <c r="IM99" s="39">
        <f>IL99-IL99*M99+STAŁE!$C$7</f>
        <v>1267.5</v>
      </c>
      <c r="IN99" s="39">
        <f t="shared" si="3"/>
        <v>1270</v>
      </c>
    </row>
    <row r="100" spans="1:248" x14ac:dyDescent="0.2">
      <c r="A100" s="26" t="s">
        <v>22</v>
      </c>
      <c r="B100" s="26" t="s">
        <v>72</v>
      </c>
      <c r="C100" s="26" t="s">
        <v>278</v>
      </c>
      <c r="D100" s="27" t="s">
        <v>92</v>
      </c>
      <c r="E100" s="27">
        <v>2011</v>
      </c>
      <c r="F100" s="27">
        <v>11800</v>
      </c>
      <c r="G100" s="28">
        <v>42094</v>
      </c>
      <c r="H100" s="36"/>
      <c r="I100" s="42"/>
      <c r="J100" s="6"/>
      <c r="K100" s="3"/>
      <c r="L100" s="11"/>
      <c r="M100" s="29">
        <v>0.05</v>
      </c>
      <c r="N100" s="7"/>
      <c r="II100" s="39">
        <f>STAŁE!$C$4</f>
        <v>500</v>
      </c>
      <c r="IJ100" s="39">
        <f>F100*STAŁE!$C$5</f>
        <v>826.00000000000011</v>
      </c>
      <c r="IK100" s="39">
        <f>IF(H100="tak",IJ100*STAŁE!$C$6,0)</f>
        <v>0</v>
      </c>
      <c r="IL100" s="39">
        <f t="shared" si="2"/>
        <v>1326</v>
      </c>
      <c r="IM100" s="39">
        <f>IL100-IL100*M100+STAŁE!$C$7</f>
        <v>1289.7</v>
      </c>
      <c r="IN100" s="39">
        <f t="shared" si="3"/>
        <v>1290</v>
      </c>
    </row>
    <row r="101" spans="1:248" x14ac:dyDescent="0.2">
      <c r="A101" s="26" t="s">
        <v>19</v>
      </c>
      <c r="B101" s="26" t="s">
        <v>20</v>
      </c>
      <c r="C101" s="26" t="s">
        <v>17</v>
      </c>
      <c r="D101" s="27" t="s">
        <v>21</v>
      </c>
      <c r="E101" s="27">
        <v>2007</v>
      </c>
      <c r="F101" s="27">
        <v>13600</v>
      </c>
      <c r="G101" s="28">
        <v>42144</v>
      </c>
      <c r="H101" s="36"/>
      <c r="I101" s="42"/>
      <c r="J101" s="6"/>
      <c r="K101" s="3"/>
      <c r="L101" s="11"/>
      <c r="M101" s="29">
        <v>0</v>
      </c>
      <c r="N101" s="7"/>
      <c r="II101" s="39">
        <f>STAŁE!$C$4</f>
        <v>500</v>
      </c>
      <c r="IJ101" s="39">
        <f>F101*STAŁE!$C$5</f>
        <v>952.00000000000011</v>
      </c>
      <c r="IK101" s="39">
        <f>IF(H101="tak",IJ101*STAŁE!$C$6,0)</f>
        <v>0</v>
      </c>
      <c r="IL101" s="39">
        <f t="shared" si="2"/>
        <v>1452</v>
      </c>
      <c r="IM101" s="39">
        <f>IL101-IL101*M101+STAŁE!$C$7</f>
        <v>1482</v>
      </c>
      <c r="IN101" s="39">
        <f t="shared" si="3"/>
        <v>1480</v>
      </c>
    </row>
    <row r="102" spans="1:248" x14ac:dyDescent="0.2">
      <c r="A102" s="26" t="s">
        <v>75</v>
      </c>
      <c r="B102" s="26" t="s">
        <v>177</v>
      </c>
      <c r="C102" s="26" t="s">
        <v>277</v>
      </c>
      <c r="D102" s="27" t="s">
        <v>178</v>
      </c>
      <c r="E102" s="27">
        <v>2013</v>
      </c>
      <c r="F102" s="27">
        <v>12600</v>
      </c>
      <c r="G102" s="28">
        <v>42110</v>
      </c>
      <c r="H102" s="36"/>
      <c r="I102" s="42"/>
      <c r="J102" s="6"/>
      <c r="K102" s="3"/>
      <c r="L102" s="11"/>
      <c r="M102" s="29">
        <v>7.0000000000000007E-2</v>
      </c>
      <c r="N102" s="7"/>
      <c r="II102" s="39">
        <f>STAŁE!$C$4</f>
        <v>500</v>
      </c>
      <c r="IJ102" s="39">
        <f>F102*STAŁE!$C$5</f>
        <v>882.00000000000011</v>
      </c>
      <c r="IK102" s="39">
        <f>IF(H102="tak",IJ102*STAŁE!$C$6,0)</f>
        <v>0</v>
      </c>
      <c r="IL102" s="39">
        <f t="shared" si="2"/>
        <v>1382</v>
      </c>
      <c r="IM102" s="39">
        <f>IL102-IL102*M102+STAŁE!$C$7</f>
        <v>1315.26</v>
      </c>
      <c r="IN102" s="39">
        <f t="shared" si="3"/>
        <v>1320</v>
      </c>
    </row>
    <row r="103" spans="1:248" x14ac:dyDescent="0.2">
      <c r="A103" s="26" t="s">
        <v>12</v>
      </c>
      <c r="B103" s="26" t="s">
        <v>175</v>
      </c>
      <c r="C103" s="26" t="s">
        <v>160</v>
      </c>
      <c r="D103" s="27" t="s">
        <v>183</v>
      </c>
      <c r="E103" s="27">
        <v>2013</v>
      </c>
      <c r="F103" s="27">
        <v>21000</v>
      </c>
      <c r="G103" s="28">
        <v>42162</v>
      </c>
      <c r="H103" s="36"/>
      <c r="I103" s="42"/>
      <c r="J103" s="6"/>
      <c r="K103" s="3"/>
      <c r="L103" s="11"/>
      <c r="M103" s="29">
        <v>7.0000000000000007E-2</v>
      </c>
      <c r="N103" s="7"/>
      <c r="II103" s="39">
        <f>STAŁE!$C$4</f>
        <v>500</v>
      </c>
      <c r="IJ103" s="39">
        <f>F103*STAŁE!$C$5</f>
        <v>1470.0000000000002</v>
      </c>
      <c r="IK103" s="39">
        <f>IF(H103="tak",IJ103*STAŁE!$C$6,0)</f>
        <v>0</v>
      </c>
      <c r="IL103" s="39">
        <f t="shared" si="2"/>
        <v>1970.0000000000002</v>
      </c>
      <c r="IM103" s="39">
        <f>IL103-IL103*M103+STAŁE!$C$7</f>
        <v>1862.1000000000001</v>
      </c>
      <c r="IN103" s="39">
        <f t="shared" si="3"/>
        <v>1860</v>
      </c>
    </row>
    <row r="104" spans="1:248" x14ac:dyDescent="0.2">
      <c r="A104" s="26" t="s">
        <v>62</v>
      </c>
      <c r="B104" s="26" t="s">
        <v>20</v>
      </c>
      <c r="C104" s="26" t="s">
        <v>278</v>
      </c>
      <c r="D104" s="27" t="s">
        <v>63</v>
      </c>
      <c r="E104" s="27">
        <v>2011</v>
      </c>
      <c r="F104" s="27">
        <v>11800</v>
      </c>
      <c r="G104" s="28">
        <v>42198</v>
      </c>
      <c r="H104" s="36"/>
      <c r="I104" s="42"/>
      <c r="J104" s="6"/>
      <c r="K104" s="3"/>
      <c r="L104" s="11"/>
      <c r="M104" s="29">
        <v>7.0000000000000007E-2</v>
      </c>
      <c r="N104" s="7"/>
      <c r="II104" s="39">
        <f>STAŁE!$C$4</f>
        <v>500</v>
      </c>
      <c r="IJ104" s="39">
        <f>F104*STAŁE!$C$5</f>
        <v>826.00000000000011</v>
      </c>
      <c r="IK104" s="39">
        <f>IF(H104="tak",IJ104*STAŁE!$C$6,0)</f>
        <v>0</v>
      </c>
      <c r="IL104" s="39">
        <f t="shared" si="2"/>
        <v>1326</v>
      </c>
      <c r="IM104" s="39">
        <f>IL104-IL104*M104+STAŁE!$C$7</f>
        <v>1263.18</v>
      </c>
      <c r="IN104" s="39">
        <f t="shared" si="3"/>
        <v>1260</v>
      </c>
    </row>
    <row r="105" spans="1:248" x14ac:dyDescent="0.2">
      <c r="A105" s="26" t="s">
        <v>213</v>
      </c>
      <c r="B105" s="26" t="s">
        <v>214</v>
      </c>
      <c r="C105" s="26" t="s">
        <v>278</v>
      </c>
      <c r="D105" s="27" t="s">
        <v>215</v>
      </c>
      <c r="E105" s="27">
        <v>2014</v>
      </c>
      <c r="F105" s="27">
        <v>14800</v>
      </c>
      <c r="G105" s="28">
        <v>42156</v>
      </c>
      <c r="H105" s="36" t="s">
        <v>247</v>
      </c>
      <c r="I105" s="42"/>
      <c r="J105" s="6"/>
      <c r="K105" s="3"/>
      <c r="L105" s="11"/>
      <c r="M105" s="29">
        <v>0</v>
      </c>
      <c r="N105" s="7"/>
      <c r="II105" s="39">
        <f>STAŁE!$C$4</f>
        <v>500</v>
      </c>
      <c r="IJ105" s="39">
        <f>F105*STAŁE!$C$5</f>
        <v>1036</v>
      </c>
      <c r="IK105" s="39">
        <f>IF(H105="tak",IJ105*STAŁE!$C$6,0)</f>
        <v>51.800000000000004</v>
      </c>
      <c r="IL105" s="39">
        <f t="shared" si="2"/>
        <v>1484.2</v>
      </c>
      <c r="IM105" s="39">
        <f>IL105-IL105*M105+STAŁE!$C$7</f>
        <v>1514.2</v>
      </c>
      <c r="IN105" s="39">
        <f t="shared" si="3"/>
        <v>1510</v>
      </c>
    </row>
    <row r="106" spans="1:248" x14ac:dyDescent="0.2">
      <c r="A106" s="26" t="s">
        <v>57</v>
      </c>
      <c r="B106" s="26" t="s">
        <v>101</v>
      </c>
      <c r="C106" s="26" t="s">
        <v>277</v>
      </c>
      <c r="D106" s="27" t="s">
        <v>102</v>
      </c>
      <c r="E106" s="27">
        <v>2011</v>
      </c>
      <c r="F106" s="27">
        <v>8900</v>
      </c>
      <c r="G106" s="28">
        <v>42048</v>
      </c>
      <c r="H106" s="36"/>
      <c r="I106" s="42"/>
      <c r="J106" s="6"/>
      <c r="K106" s="3"/>
      <c r="L106" s="11"/>
      <c r="M106" s="29">
        <v>0</v>
      </c>
      <c r="N106" s="7"/>
      <c r="II106" s="39">
        <f>STAŁE!$C$4</f>
        <v>500</v>
      </c>
      <c r="IJ106" s="39">
        <f>F106*STAŁE!$C$5</f>
        <v>623.00000000000011</v>
      </c>
      <c r="IK106" s="39">
        <f>IF(H106="tak",IJ106*STAŁE!$C$6,0)</f>
        <v>0</v>
      </c>
      <c r="IL106" s="39">
        <f t="shared" si="2"/>
        <v>1123</v>
      </c>
      <c r="IM106" s="39">
        <f>IL106-IL106*M106+STAŁE!$C$7</f>
        <v>1153</v>
      </c>
      <c r="IN106" s="39">
        <f t="shared" si="3"/>
        <v>1150</v>
      </c>
    </row>
    <row r="107" spans="1:248" x14ac:dyDescent="0.2">
      <c r="A107" s="26" t="s">
        <v>188</v>
      </c>
      <c r="B107" s="26" t="s">
        <v>233</v>
      </c>
      <c r="C107" s="26" t="s">
        <v>277</v>
      </c>
      <c r="D107" s="27" t="s">
        <v>234</v>
      </c>
      <c r="E107" s="27">
        <v>2014</v>
      </c>
      <c r="F107" s="27">
        <v>16700</v>
      </c>
      <c r="G107" s="28">
        <v>42033</v>
      </c>
      <c r="H107" s="36" t="s">
        <v>247</v>
      </c>
      <c r="I107" s="42"/>
      <c r="J107" s="6"/>
      <c r="K107" s="3"/>
      <c r="L107" s="11"/>
      <c r="M107" s="29">
        <v>0.05</v>
      </c>
      <c r="N107" s="7"/>
      <c r="II107" s="39">
        <f>STAŁE!$C$4</f>
        <v>500</v>
      </c>
      <c r="IJ107" s="39">
        <f>F107*STAŁE!$C$5</f>
        <v>1169</v>
      </c>
      <c r="IK107" s="39">
        <f>IF(H107="tak",IJ107*STAŁE!$C$6,0)</f>
        <v>58.45</v>
      </c>
      <c r="IL107" s="39">
        <f t="shared" si="2"/>
        <v>1610.55</v>
      </c>
      <c r="IM107" s="39">
        <f>IL107-IL107*M107+STAŁE!$C$7</f>
        <v>1560.0225</v>
      </c>
      <c r="IN107" s="39">
        <f t="shared" si="3"/>
        <v>1560</v>
      </c>
    </row>
    <row r="108" spans="1:248" x14ac:dyDescent="0.2">
      <c r="A108" s="26" t="s">
        <v>104</v>
      </c>
      <c r="B108" s="26" t="s">
        <v>9</v>
      </c>
      <c r="C108" s="26" t="s">
        <v>105</v>
      </c>
      <c r="D108" s="27" t="s">
        <v>106</v>
      </c>
      <c r="E108" s="27">
        <v>2012</v>
      </c>
      <c r="F108" s="27">
        <v>16400</v>
      </c>
      <c r="G108" s="28">
        <v>42088</v>
      </c>
      <c r="H108" s="36"/>
      <c r="I108" s="42"/>
      <c r="J108" s="6"/>
      <c r="K108" s="3"/>
      <c r="L108" s="11"/>
      <c r="M108" s="29">
        <v>7.0000000000000007E-2</v>
      </c>
      <c r="N108" s="7"/>
      <c r="II108" s="39">
        <f>STAŁE!$C$4</f>
        <v>500</v>
      </c>
      <c r="IJ108" s="39">
        <f>F108*STAŁE!$C$5</f>
        <v>1148</v>
      </c>
      <c r="IK108" s="39">
        <f>IF(H108="tak",IJ108*STAŁE!$C$6,0)</f>
        <v>0</v>
      </c>
      <c r="IL108" s="39">
        <f t="shared" si="2"/>
        <v>1648</v>
      </c>
      <c r="IM108" s="39">
        <f>IL108-IL108*M108+STAŁE!$C$7</f>
        <v>1562.6399999999999</v>
      </c>
      <c r="IN108" s="39">
        <f t="shared" si="3"/>
        <v>1560</v>
      </c>
    </row>
    <row r="109" spans="1:248" x14ac:dyDescent="0.2">
      <c r="G109" s="2"/>
      <c r="K109" s="3"/>
      <c r="L109" s="3"/>
      <c r="M109" s="5"/>
    </row>
    <row r="110" spans="1:248" x14ac:dyDescent="0.2">
      <c r="G110" s="2"/>
      <c r="K110" s="3"/>
      <c r="L110" s="3"/>
      <c r="M110" s="5"/>
    </row>
    <row r="111" spans="1:248" x14ac:dyDescent="0.2">
      <c r="G111" s="2"/>
      <c r="K111" s="3"/>
      <c r="L111" s="3"/>
      <c r="M111" s="5"/>
    </row>
    <row r="112" spans="1:248" x14ac:dyDescent="0.2">
      <c r="G112" s="2"/>
      <c r="K112" s="3"/>
      <c r="L112" s="3"/>
      <c r="M112" s="5"/>
    </row>
    <row r="9976" spans="100:108" ht="26.25" x14ac:dyDescent="0.4">
      <c r="CV9976" s="43" t="s">
        <v>275</v>
      </c>
      <c r="CW9976" s="43"/>
      <c r="CX9976" s="43"/>
      <c r="CY9976" s="43"/>
      <c r="CZ9976" s="43"/>
      <c r="DA9976" s="43"/>
      <c r="DB9976" s="43"/>
      <c r="DC9976" s="43"/>
      <c r="DD9976" s="43"/>
    </row>
  </sheetData>
  <mergeCells count="1">
    <mergeCell ref="CV9976:DD9976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/>
  </sheetViews>
  <sheetFormatPr defaultRowHeight="12.75" x14ac:dyDescent="0.2"/>
  <cols>
    <col min="1" max="1" width="4.28515625" customWidth="1"/>
    <col min="2" max="2" width="40.140625" customWidth="1"/>
  </cols>
  <sheetData>
    <row r="1" spans="2:3" x14ac:dyDescent="0.2">
      <c r="B1" t="s">
        <v>267</v>
      </c>
    </row>
    <row r="2" spans="2:3" ht="13.5" thickBot="1" x14ac:dyDescent="0.25"/>
    <row r="3" spans="2:3" ht="13.5" thickBot="1" x14ac:dyDescent="0.25">
      <c r="B3" s="15" t="s">
        <v>253</v>
      </c>
      <c r="C3" s="22"/>
    </row>
    <row r="4" spans="2:3" x14ac:dyDescent="0.2">
      <c r="B4" s="23" t="s">
        <v>250</v>
      </c>
      <c r="C4" s="9">
        <v>500</v>
      </c>
    </row>
    <row r="5" spans="2:3" x14ac:dyDescent="0.2">
      <c r="B5" s="24" t="s">
        <v>251</v>
      </c>
      <c r="C5" s="8">
        <v>7.0000000000000007E-2</v>
      </c>
    </row>
    <row r="6" spans="2:3" x14ac:dyDescent="0.2">
      <c r="B6" s="24" t="s">
        <v>268</v>
      </c>
      <c r="C6" s="8">
        <v>0.05</v>
      </c>
    </row>
    <row r="7" spans="2:3" ht="13.5" thickBot="1" x14ac:dyDescent="0.25">
      <c r="B7" s="25" t="s">
        <v>252</v>
      </c>
      <c r="C7" s="10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D9"/>
  <sheetViews>
    <sheetView zoomScale="370" zoomScaleNormal="370" workbookViewId="0">
      <selection activeCell="C3" sqref="C3"/>
    </sheetView>
  </sheetViews>
  <sheetFormatPr defaultColWidth="0" defaultRowHeight="12.75" x14ac:dyDescent="0.2"/>
  <cols>
    <col min="1" max="1" width="3.7109375" customWidth="1"/>
    <col min="2" max="2" width="40" customWidth="1"/>
    <col min="3" max="3" width="13.28515625" customWidth="1"/>
    <col min="4" max="4" width="14.7109375" customWidth="1"/>
    <col min="5" max="234" width="9.140625" customWidth="1"/>
    <col min="235" max="236" width="0" hidden="1" customWidth="1"/>
    <col min="237" max="237" width="10.140625" hidden="1" customWidth="1"/>
  </cols>
  <sheetData>
    <row r="1" spans="2:238" ht="16.5" thickBot="1" x14ac:dyDescent="0.3">
      <c r="B1" s="14" t="s">
        <v>266</v>
      </c>
    </row>
    <row r="2" spans="2:238" x14ac:dyDescent="0.2">
      <c r="B2" s="16" t="s">
        <v>259</v>
      </c>
      <c r="C2" s="17"/>
      <c r="IA2" s="39">
        <v>0</v>
      </c>
      <c r="IB2" s="39" t="s">
        <v>270</v>
      </c>
      <c r="IC2" s="39"/>
      <c r="ID2" s="39"/>
    </row>
    <row r="3" spans="2:238" x14ac:dyDescent="0.2">
      <c r="B3" s="18" t="s">
        <v>255</v>
      </c>
      <c r="C3" s="19"/>
      <c r="D3" s="38" t="str">
        <f>VLOOKUP(ID3,$IA$2:$IB$5,2)</f>
        <v xml:space="preserve"> </v>
      </c>
      <c r="IA3" s="39">
        <v>1</v>
      </c>
      <c r="IB3" s="39" t="s">
        <v>271</v>
      </c>
      <c r="IC3" s="39">
        <f>COUNTA(OC_AC!C3:C108)</f>
        <v>106</v>
      </c>
      <c r="ID3" s="39">
        <f>IF(C3="",0,1+IF(C3=IC3,2,0))</f>
        <v>0</v>
      </c>
    </row>
    <row r="4" spans="2:238" x14ac:dyDescent="0.2">
      <c r="B4" s="18" t="s">
        <v>256</v>
      </c>
      <c r="C4" s="19"/>
      <c r="D4" s="38" t="str">
        <f t="shared" ref="D4:D9" si="0">VLOOKUP(ID4,$IA$2:$IB$5,2)</f>
        <v xml:space="preserve"> </v>
      </c>
      <c r="IA4" s="39">
        <v>2</v>
      </c>
      <c r="IB4" s="39" t="s">
        <v>274</v>
      </c>
      <c r="IC4" s="39">
        <f>SUM(OC_AC!N3:N108)</f>
        <v>0</v>
      </c>
      <c r="ID4" s="39">
        <f t="shared" ref="ID4:ID9" si="1">IF(C4="",0,1+IF(C4=IC4,2,0))</f>
        <v>0</v>
      </c>
    </row>
    <row r="5" spans="2:238" x14ac:dyDescent="0.2">
      <c r="B5" s="18" t="s">
        <v>258</v>
      </c>
      <c r="C5" s="19"/>
      <c r="D5" s="38" t="str">
        <f t="shared" si="0"/>
        <v xml:space="preserve"> </v>
      </c>
      <c r="IA5" s="39">
        <v>3</v>
      </c>
      <c r="IB5" s="39" t="s">
        <v>272</v>
      </c>
      <c r="IC5" s="39">
        <f>MAX(OC_AC!F3:F108)</f>
        <v>36600</v>
      </c>
      <c r="ID5" s="39">
        <f t="shared" si="1"/>
        <v>0</v>
      </c>
    </row>
    <row r="6" spans="2:238" x14ac:dyDescent="0.2">
      <c r="B6" s="18" t="s">
        <v>257</v>
      </c>
      <c r="C6" s="19"/>
      <c r="D6" s="38" t="str">
        <f t="shared" si="0"/>
        <v xml:space="preserve"> </v>
      </c>
      <c r="IA6" s="39"/>
      <c r="IB6" s="39"/>
      <c r="IC6" s="39" t="e">
        <f>AVERAGE(OC_AC!N3:N108)</f>
        <v>#DIV/0!</v>
      </c>
      <c r="ID6" s="39">
        <f t="shared" si="1"/>
        <v>0</v>
      </c>
    </row>
    <row r="7" spans="2:238" x14ac:dyDescent="0.2">
      <c r="B7" s="18" t="s">
        <v>260</v>
      </c>
      <c r="C7" s="19"/>
      <c r="D7" s="38" t="str">
        <f t="shared" si="0"/>
        <v xml:space="preserve"> </v>
      </c>
      <c r="IA7" s="39"/>
      <c r="IB7" s="39"/>
      <c r="IC7" s="39">
        <f>COUNTBLANK(OC_AC!H3:H108)</f>
        <v>82</v>
      </c>
      <c r="ID7" s="39">
        <f t="shared" si="1"/>
        <v>0</v>
      </c>
    </row>
    <row r="8" spans="2:238" x14ac:dyDescent="0.2">
      <c r="B8" s="18" t="s">
        <v>261</v>
      </c>
      <c r="C8" s="19"/>
      <c r="D8" s="38" t="str">
        <f t="shared" si="0"/>
        <v xml:space="preserve"> </v>
      </c>
      <c r="IA8" s="39"/>
      <c r="IB8" s="39"/>
      <c r="IC8" s="39">
        <f>SUM(OC_AC!I3:J108)</f>
        <v>0</v>
      </c>
      <c r="ID8" s="39">
        <f t="shared" si="1"/>
        <v>0</v>
      </c>
    </row>
    <row r="9" spans="2:238" ht="13.5" thickBot="1" x14ac:dyDescent="0.25">
      <c r="B9" s="20" t="s">
        <v>262</v>
      </c>
      <c r="C9" s="21"/>
      <c r="D9" s="38" t="str">
        <f t="shared" si="0"/>
        <v xml:space="preserve"> </v>
      </c>
      <c r="IA9" s="39"/>
      <c r="IB9" s="39"/>
      <c r="IC9" s="41">
        <f>MAX(OC_AC!G3:G108)-MIN(OC_AC!G3:G108)</f>
        <v>260</v>
      </c>
      <c r="ID9" s="39">
        <f t="shared" si="1"/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OC_AC</vt:lpstr>
      <vt:lpstr>STAŁE</vt:lpstr>
      <vt:lpstr>STATYSTYKA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zadanie17</cp:keywords>
  <cp:lastModifiedBy>student</cp:lastModifiedBy>
  <dcterms:created xsi:type="dcterms:W3CDTF">2000-03-02T08:22:48Z</dcterms:created>
  <dcterms:modified xsi:type="dcterms:W3CDTF">2015-10-24T16:34:45Z</dcterms:modified>
</cp:coreProperties>
</file>