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k\Documents\My Docs\MyProjects\COVID19\"/>
    </mc:Choice>
  </mc:AlternateContent>
  <xr:revisionPtr revIDLastSave="0" documentId="8_{3D8AE273-5FF7-471C-87CF-A449F9746E30}" xr6:coauthVersionLast="41" xr6:coauthVersionMax="41" xr10:uidLastSave="{00000000-0000-0000-0000-000000000000}"/>
  <bookViews>
    <workbookView xWindow="-110" yWindow="-110" windowWidth="19420" windowHeight="10420" xr2:uid="{BBE26B8C-E675-489E-8A8F-A852BBD0498F}"/>
  </bookViews>
  <sheets>
    <sheet name="Inputs" sheetId="15" r:id="rId1"/>
    <sheet name="MODEL" sheetId="18" r:id="rId2"/>
    <sheet name="CountryHistory_Infected" sheetId="2" r:id="rId3"/>
    <sheet name="CountryHistory_Recovery" sheetId="8" r:id="rId4"/>
    <sheet name="CountryHistory_Fatal" sheetId="7" r:id="rId5"/>
  </sheets>
  <definedNames>
    <definedName name="Alpha">Inputs!$B$11</definedName>
    <definedName name="Beta">Inputs!$B$12</definedName>
    <definedName name="Critical_die">Inputs!$B$18</definedName>
    <definedName name="Critical_survive">Inputs!$B$17</definedName>
    <definedName name="Forecast">Inputs!$B$5</definedName>
    <definedName name="Gamma">Inputs!$B$10</definedName>
    <definedName name="Mild">Inputs!$B$15</definedName>
    <definedName name="ReplicationRate">Inputs!$B$6</definedName>
    <definedName name="Severe">Inputs!$B$16</definedName>
    <definedName name="Tinc">Inputs!$B$7</definedName>
    <definedName name="Tinf">Inputs!$B$8</definedName>
    <definedName name="Valdate">Inputs!$B$1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5" l="1"/>
  <c r="Q41" i="18"/>
  <c r="I28" i="15" s="1"/>
  <c r="L215" i="18" l="1"/>
  <c r="L214" i="18"/>
  <c r="L213" i="18"/>
  <c r="L212" i="18"/>
  <c r="L211" i="18"/>
  <c r="L210" i="18"/>
  <c r="L209" i="18"/>
  <c r="L208" i="18"/>
  <c r="L207" i="18"/>
  <c r="L206" i="18"/>
  <c r="L205" i="18"/>
  <c r="L204" i="18"/>
  <c r="L203" i="18"/>
  <c r="L202" i="18"/>
  <c r="L201" i="18"/>
  <c r="L200" i="18"/>
  <c r="L199" i="18"/>
  <c r="L198" i="18"/>
  <c r="L197" i="18"/>
  <c r="L196" i="18"/>
  <c r="L195" i="18"/>
  <c r="L194" i="18"/>
  <c r="L193" i="18"/>
  <c r="L192" i="18"/>
  <c r="L191" i="18"/>
  <c r="L190" i="18"/>
  <c r="L189" i="18"/>
  <c r="L188" i="18"/>
  <c r="L187" i="18"/>
  <c r="L186" i="18"/>
  <c r="L185" i="18"/>
  <c r="L184" i="18"/>
  <c r="L183" i="18"/>
  <c r="L182" i="18"/>
  <c r="L181" i="18"/>
  <c r="L180" i="18"/>
  <c r="L179" i="18"/>
  <c r="L178" i="18"/>
  <c r="L177" i="18"/>
  <c r="L176" i="18"/>
  <c r="L175" i="18"/>
  <c r="L174" i="18"/>
  <c r="L173" i="18"/>
  <c r="L172" i="18"/>
  <c r="L171" i="18"/>
  <c r="L170" i="18"/>
  <c r="L169" i="18"/>
  <c r="L168" i="18"/>
  <c r="L167" i="18"/>
  <c r="L166" i="18"/>
  <c r="L165" i="18"/>
  <c r="L164" i="18"/>
  <c r="L163" i="18"/>
  <c r="L162" i="18"/>
  <c r="L161" i="18"/>
  <c r="L160" i="18"/>
  <c r="L159" i="18"/>
  <c r="L158" i="18"/>
  <c r="L157" i="18"/>
  <c r="L156" i="18"/>
  <c r="L155" i="18"/>
  <c r="L154" i="18"/>
  <c r="L153" i="18"/>
  <c r="L152" i="18"/>
  <c r="L151" i="18"/>
  <c r="L150" i="18"/>
  <c r="L149" i="18"/>
  <c r="L148" i="18"/>
  <c r="L147" i="18"/>
  <c r="L146" i="18"/>
  <c r="L145" i="18"/>
  <c r="L144" i="18"/>
  <c r="L143" i="18"/>
  <c r="L142" i="18"/>
  <c r="L141" i="18"/>
  <c r="L140" i="18"/>
  <c r="L139" i="18"/>
  <c r="L138" i="18"/>
  <c r="L137" i="18"/>
  <c r="Q40" i="18"/>
  <c r="H28" i="15" s="1"/>
  <c r="Q39" i="18"/>
  <c r="G28" i="15" s="1"/>
  <c r="Q38" i="18"/>
  <c r="F28" i="15" s="1"/>
  <c r="Q35" i="18"/>
  <c r="Q25" i="18"/>
  <c r="I26" i="15" s="1"/>
  <c r="Q24" i="18"/>
  <c r="Q23" i="18"/>
  <c r="Q22" i="18"/>
  <c r="B16" i="18"/>
  <c r="A15" i="18"/>
  <c r="Q13" i="18"/>
  <c r="Q10" i="18"/>
  <c r="I23" i="15" s="1"/>
  <c r="Q9" i="18"/>
  <c r="H23" i="15" s="1"/>
  <c r="Q8" i="18"/>
  <c r="G23" i="15" s="1"/>
  <c r="Q4" i="18"/>
  <c r="F21" i="15" s="1"/>
  <c r="B12" i="15"/>
  <c r="B11" i="15"/>
  <c r="B10" i="15"/>
  <c r="Q29" i="18" l="1"/>
  <c r="F26" i="15"/>
  <c r="Q30" i="18"/>
  <c r="G26" i="15"/>
  <c r="Q31" i="18"/>
  <c r="H26" i="15"/>
  <c r="B17" i="18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184" i="18" s="1"/>
  <c r="B185" i="18" s="1"/>
  <c r="B186" i="18" s="1"/>
  <c r="B187" i="18" s="1"/>
  <c r="B188" i="18" s="1"/>
  <c r="B189" i="18" s="1"/>
  <c r="B190" i="18" s="1"/>
  <c r="B191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4" i="18" s="1"/>
  <c r="B215" i="18" s="1"/>
  <c r="E16" i="18"/>
  <c r="Q17" i="18"/>
  <c r="L50" i="18" s="1"/>
  <c r="Q19" i="18"/>
  <c r="L118" i="18" s="1"/>
  <c r="K16" i="18"/>
  <c r="Q32" i="18"/>
  <c r="J16" i="18"/>
  <c r="B15" i="18"/>
  <c r="E15" i="18" s="1"/>
  <c r="Q18" i="18"/>
  <c r="L84" i="18" s="1"/>
  <c r="Q16" i="18"/>
  <c r="A14" i="18"/>
  <c r="L115" i="18" l="1"/>
  <c r="L112" i="18"/>
  <c r="L73" i="18"/>
  <c r="L135" i="18"/>
  <c r="L121" i="18"/>
  <c r="L129" i="18"/>
  <c r="L134" i="18"/>
  <c r="L119" i="18"/>
  <c r="L123" i="18"/>
  <c r="L52" i="18"/>
  <c r="L108" i="18"/>
  <c r="L85" i="18"/>
  <c r="L127" i="18"/>
  <c r="L116" i="18"/>
  <c r="L133" i="18"/>
  <c r="L125" i="18"/>
  <c r="L51" i="18"/>
  <c r="L107" i="18"/>
  <c r="L105" i="18"/>
  <c r="L122" i="18"/>
  <c r="L130" i="18"/>
  <c r="L58" i="18"/>
  <c r="L61" i="18"/>
  <c r="L120" i="18"/>
  <c r="L126" i="18"/>
  <c r="L59" i="18"/>
  <c r="L45" i="18"/>
  <c r="L60" i="18"/>
  <c r="L56" i="18"/>
  <c r="L47" i="18"/>
  <c r="L91" i="18"/>
  <c r="L64" i="18"/>
  <c r="L55" i="18"/>
  <c r="L109" i="18"/>
  <c r="L106" i="18"/>
  <c r="L131" i="18"/>
  <c r="L87" i="18"/>
  <c r="L49" i="18"/>
  <c r="L72" i="18"/>
  <c r="L63" i="18"/>
  <c r="L117" i="18"/>
  <c r="L114" i="18"/>
  <c r="L124" i="18"/>
  <c r="L128" i="18"/>
  <c r="L69" i="18"/>
  <c r="L65" i="18"/>
  <c r="L66" i="18"/>
  <c r="L68" i="18"/>
  <c r="L57" i="18"/>
  <c r="L48" i="18"/>
  <c r="L74" i="18"/>
  <c r="L62" i="18"/>
  <c r="L67" i="18"/>
  <c r="L113" i="18"/>
  <c r="L70" i="18"/>
  <c r="L92" i="18"/>
  <c r="L54" i="18"/>
  <c r="L53" i="18"/>
  <c r="L71" i="18"/>
  <c r="L110" i="18"/>
  <c r="L111" i="18"/>
  <c r="L132" i="18"/>
  <c r="L136" i="18"/>
  <c r="L46" i="18"/>
  <c r="L75" i="18"/>
  <c r="L94" i="18"/>
  <c r="L96" i="18"/>
  <c r="L77" i="18"/>
  <c r="L99" i="18"/>
  <c r="L95" i="18"/>
  <c r="L78" i="18"/>
  <c r="L88" i="18"/>
  <c r="L103" i="18"/>
  <c r="L86" i="18"/>
  <c r="L102" i="18"/>
  <c r="L104" i="18"/>
  <c r="L100" i="18"/>
  <c r="B14" i="18"/>
  <c r="K14" i="18" s="1"/>
  <c r="H16" i="18"/>
  <c r="I16" i="18"/>
  <c r="K17" i="18" s="1"/>
  <c r="G16" i="18"/>
  <c r="L93" i="18"/>
  <c r="L76" i="18"/>
  <c r="L82" i="18"/>
  <c r="L81" i="18"/>
  <c r="J15" i="18"/>
  <c r="L80" i="18"/>
  <c r="L79" i="18"/>
  <c r="L90" i="18"/>
  <c r="L89" i="18"/>
  <c r="K15" i="18"/>
  <c r="L101" i="18"/>
  <c r="L83" i="18"/>
  <c r="L98" i="18"/>
  <c r="L97" i="18"/>
  <c r="N16" i="18"/>
  <c r="L44" i="18"/>
  <c r="L41" i="18"/>
  <c r="L26" i="18"/>
  <c r="L22" i="18"/>
  <c r="L19" i="18"/>
  <c r="L39" i="18"/>
  <c r="L36" i="18"/>
  <c r="L33" i="18"/>
  <c r="L29" i="18"/>
  <c r="L43" i="18"/>
  <c r="L23" i="18"/>
  <c r="L20" i="18"/>
  <c r="L16" i="18"/>
  <c r="L31" i="18"/>
  <c r="L21" i="18"/>
  <c r="L28" i="18"/>
  <c r="L25" i="18"/>
  <c r="L18" i="18"/>
  <c r="L35" i="18"/>
  <c r="L27" i="18"/>
  <c r="L42" i="18"/>
  <c r="L38" i="18"/>
  <c r="L30" i="18"/>
  <c r="L24" i="18"/>
  <c r="L40" i="18"/>
  <c r="L34" i="18"/>
  <c r="L32" i="18"/>
  <c r="L37" i="18"/>
  <c r="L17" i="18"/>
  <c r="A13" i="18"/>
  <c r="L14" i="18"/>
  <c r="L15" i="18"/>
  <c r="F16" i="18"/>
  <c r="J17" i="18" l="1"/>
  <c r="E14" i="18"/>
  <c r="J14" i="18"/>
  <c r="B13" i="18"/>
  <c r="J13" i="18" s="1"/>
  <c r="M16" i="18"/>
  <c r="M15" i="18"/>
  <c r="A12" i="18"/>
  <c r="L13" i="18"/>
  <c r="N15" i="18" l="1"/>
  <c r="E13" i="18"/>
  <c r="K13" i="18"/>
  <c r="B12" i="18"/>
  <c r="E12" i="18" s="1"/>
  <c r="L12" i="18"/>
  <c r="A11" i="18"/>
  <c r="M14" i="18" l="1"/>
  <c r="B11" i="18"/>
  <c r="K11" i="18" s="1"/>
  <c r="K12" i="18"/>
  <c r="J12" i="18"/>
  <c r="N14" i="18"/>
  <c r="L11" i="18"/>
  <c r="A10" i="18"/>
  <c r="N13" i="18"/>
  <c r="E11" i="18" l="1"/>
  <c r="M13" i="18"/>
  <c r="B10" i="18"/>
  <c r="K10" i="18" s="1"/>
  <c r="J11" i="18"/>
  <c r="M12" i="18"/>
  <c r="L10" i="18"/>
  <c r="A9" i="18"/>
  <c r="N12" i="18" l="1"/>
  <c r="B9" i="18"/>
  <c r="E9" i="18" s="1"/>
  <c r="E10" i="18"/>
  <c r="J10" i="18"/>
  <c r="M11" i="18"/>
  <c r="L9" i="18"/>
  <c r="A8" i="18"/>
  <c r="J9" i="18" l="1"/>
  <c r="B8" i="18"/>
  <c r="K9" i="18"/>
  <c r="N11" i="18"/>
  <c r="M10" i="18"/>
  <c r="E8" i="18"/>
  <c r="K8" i="18"/>
  <c r="B7" i="18"/>
  <c r="J8" i="18"/>
  <c r="N10" i="18"/>
  <c r="A7" i="18"/>
  <c r="L8" i="18"/>
  <c r="M9" i="18" l="1"/>
  <c r="L7" i="18"/>
  <c r="A6" i="18"/>
  <c r="K7" i="18"/>
  <c r="E7" i="18"/>
  <c r="J7" i="18"/>
  <c r="B6" i="18"/>
  <c r="N9" i="18"/>
  <c r="M8" i="18" l="1"/>
  <c r="K6" i="18"/>
  <c r="J6" i="18"/>
  <c r="E6" i="18"/>
  <c r="B5" i="18"/>
  <c r="N8" i="18"/>
  <c r="L6" i="18"/>
  <c r="A5" i="18"/>
  <c r="M7" i="18" l="1"/>
  <c r="A4" i="18"/>
  <c r="L5" i="18"/>
  <c r="K5" i="18"/>
  <c r="J5" i="18"/>
  <c r="B4" i="18"/>
  <c r="E5" i="18"/>
  <c r="N7" i="18"/>
  <c r="M6" i="18" l="1"/>
  <c r="L4" i="18"/>
  <c r="A3" i="18"/>
  <c r="N6" i="18"/>
  <c r="K4" i="18"/>
  <c r="B3" i="18"/>
  <c r="J4" i="18"/>
  <c r="E4" i="18"/>
  <c r="M5" i="18" l="1"/>
  <c r="J3" i="18"/>
  <c r="E3" i="18"/>
  <c r="B2" i="18"/>
  <c r="K3" i="18"/>
  <c r="N5" i="18"/>
  <c r="L3" i="18"/>
  <c r="A2" i="18"/>
  <c r="L2" i="18" s="1"/>
  <c r="M4" i="18" l="1"/>
  <c r="K2" i="18"/>
  <c r="J2" i="18"/>
  <c r="E2" i="18"/>
  <c r="N4" i="18"/>
  <c r="M3" i="18" l="1"/>
  <c r="N3" i="18"/>
  <c r="C3" i="18" l="1"/>
  <c r="M2" i="18"/>
  <c r="D3" i="18"/>
  <c r="D4" i="18" l="1"/>
  <c r="C4" i="18"/>
  <c r="C5" i="18" l="1"/>
  <c r="D5" i="18"/>
  <c r="D6" i="18" l="1"/>
  <c r="C6" i="18"/>
  <c r="D7" i="18" l="1"/>
  <c r="C7" i="18"/>
  <c r="D8" i="18" l="1"/>
  <c r="C8" i="18"/>
  <c r="C9" i="18" l="1"/>
  <c r="D9" i="18"/>
  <c r="C10" i="18" l="1"/>
  <c r="D10" i="18"/>
  <c r="D11" i="18" l="1"/>
  <c r="C11" i="18"/>
  <c r="C12" i="18" l="1"/>
  <c r="D12" i="18"/>
  <c r="D13" i="18" l="1"/>
  <c r="C13" i="18"/>
  <c r="C14" i="18" l="1"/>
  <c r="D14" i="18"/>
  <c r="D15" i="18" l="1"/>
  <c r="C15" i="18"/>
  <c r="C16" i="18" l="1"/>
  <c r="D16" i="18"/>
  <c r="E17" i="18" s="1"/>
  <c r="G17" i="18" l="1"/>
  <c r="I17" i="18"/>
  <c r="K18" i="18" s="1"/>
  <c r="F17" i="18"/>
  <c r="N17" i="18"/>
  <c r="H17" i="18"/>
  <c r="D17" i="18"/>
  <c r="C17" i="18"/>
  <c r="J18" i="18" l="1"/>
  <c r="M17" i="18"/>
  <c r="D18" i="18"/>
  <c r="E18" i="18"/>
  <c r="C18" i="18"/>
  <c r="I18" i="18" l="1"/>
  <c r="K19" i="18" s="1"/>
  <c r="F18" i="18"/>
  <c r="N18" i="18"/>
  <c r="H18" i="18"/>
  <c r="G18" i="18"/>
  <c r="J19" i="18" l="1"/>
  <c r="C19" i="18"/>
  <c r="E19" i="18"/>
  <c r="M18" i="18"/>
  <c r="D19" i="18"/>
  <c r="G19" i="18" l="1"/>
  <c r="F19" i="18"/>
  <c r="H19" i="18"/>
  <c r="I19" i="18"/>
  <c r="K20" i="18" s="1"/>
  <c r="N19" i="18"/>
  <c r="J20" i="18" l="1"/>
  <c r="M19" i="18"/>
  <c r="C20" i="18"/>
  <c r="E20" i="18"/>
  <c r="D20" i="18"/>
  <c r="H20" i="18" l="1"/>
  <c r="I20" i="18"/>
  <c r="K21" i="18" s="1"/>
  <c r="F20" i="18"/>
  <c r="G20" i="18"/>
  <c r="N20" i="18"/>
  <c r="J21" i="18" l="1"/>
  <c r="M20" i="18"/>
  <c r="C21" i="18"/>
  <c r="D21" i="18"/>
  <c r="E21" i="18"/>
  <c r="H21" i="18" s="1"/>
  <c r="I21" i="18" l="1"/>
  <c r="K22" i="18" s="1"/>
  <c r="N21" i="18"/>
  <c r="F21" i="18"/>
  <c r="G21" i="18"/>
  <c r="J22" i="18" l="1"/>
  <c r="E22" i="18"/>
  <c r="I22" i="18" s="1"/>
  <c r="K23" i="18" s="1"/>
  <c r="C22" i="18"/>
  <c r="M21" i="18"/>
  <c r="D22" i="18"/>
  <c r="N22" i="18" l="1"/>
  <c r="G22" i="18"/>
  <c r="H22" i="18"/>
  <c r="F22" i="18"/>
  <c r="J23" i="18" l="1"/>
  <c r="C23" i="18"/>
  <c r="D23" i="18"/>
  <c r="E23" i="18"/>
  <c r="N23" i="18" s="1"/>
  <c r="M22" i="18"/>
  <c r="H23" i="18" l="1"/>
  <c r="G23" i="18"/>
  <c r="F23" i="18"/>
  <c r="I23" i="18"/>
  <c r="K24" i="18" s="1"/>
  <c r="J24" i="18" l="1"/>
  <c r="E24" i="18"/>
  <c r="H24" i="18" s="1"/>
  <c r="M23" i="18"/>
  <c r="C24" i="18"/>
  <c r="D24" i="18"/>
  <c r="G24" i="18" l="1"/>
  <c r="F24" i="18"/>
  <c r="N24" i="18"/>
  <c r="I24" i="18"/>
  <c r="K25" i="18" s="1"/>
  <c r="J25" i="18" l="1"/>
  <c r="M24" i="18"/>
  <c r="C25" i="18"/>
  <c r="E25" i="18"/>
  <c r="F25" i="18" s="1"/>
  <c r="D25" i="18"/>
  <c r="H25" i="18" l="1"/>
  <c r="G25" i="18"/>
  <c r="I25" i="18"/>
  <c r="K26" i="18" s="1"/>
  <c r="N25" i="18"/>
  <c r="J26" i="18" l="1"/>
  <c r="M25" i="18"/>
  <c r="D26" i="18"/>
  <c r="C26" i="18"/>
  <c r="E26" i="18"/>
  <c r="N26" i="18" s="1"/>
  <c r="F26" i="18" l="1"/>
  <c r="G26" i="18"/>
  <c r="I26" i="18"/>
  <c r="K27" i="18" s="1"/>
  <c r="H26" i="18"/>
  <c r="J27" i="18" l="1"/>
  <c r="C27" i="18"/>
  <c r="M26" i="18"/>
  <c r="D27" i="18"/>
  <c r="E27" i="18"/>
  <c r="F27" i="18" s="1"/>
  <c r="I27" i="18" l="1"/>
  <c r="K28" i="18" s="1"/>
  <c r="H27" i="18"/>
  <c r="N27" i="18"/>
  <c r="G27" i="18"/>
  <c r="J28" i="18" l="1"/>
  <c r="E28" i="18"/>
  <c r="N28" i="18" s="1"/>
  <c r="C28" i="18"/>
  <c r="D28" i="18"/>
  <c r="M27" i="18"/>
  <c r="G28" i="18" l="1"/>
  <c r="H28" i="18"/>
  <c r="I28" i="18"/>
  <c r="K29" i="18" s="1"/>
  <c r="F28" i="18"/>
  <c r="J29" i="18" l="1"/>
  <c r="M28" i="18"/>
  <c r="C29" i="18"/>
  <c r="D29" i="18"/>
  <c r="E29" i="18"/>
  <c r="N29" i="18" s="1"/>
  <c r="G29" i="18" l="1"/>
  <c r="H29" i="18"/>
  <c r="F29" i="18"/>
  <c r="I29" i="18"/>
  <c r="K30" i="18" s="1"/>
  <c r="J30" i="18" l="1"/>
  <c r="D30" i="18"/>
  <c r="M29" i="18"/>
  <c r="C30" i="18"/>
  <c r="E30" i="18"/>
  <c r="I30" i="18" s="1"/>
  <c r="K31" i="18" s="1"/>
  <c r="G30" i="18" l="1"/>
  <c r="N30" i="18"/>
  <c r="F30" i="18"/>
  <c r="H30" i="18"/>
  <c r="J31" i="18" l="1"/>
  <c r="M30" i="18"/>
  <c r="E31" i="18"/>
  <c r="I31" i="18" s="1"/>
  <c r="K32" i="18" s="1"/>
  <c r="C31" i="18"/>
  <c r="D31" i="18"/>
  <c r="F31" i="18" l="1"/>
  <c r="H31" i="18"/>
  <c r="N31" i="18"/>
  <c r="G31" i="18"/>
  <c r="J32" i="18" l="1"/>
  <c r="M31" i="18"/>
  <c r="E32" i="18"/>
  <c r="G32" i="18" s="1"/>
  <c r="C32" i="18"/>
  <c r="D32" i="18"/>
  <c r="H32" i="18" l="1"/>
  <c r="F32" i="18"/>
  <c r="N32" i="18"/>
  <c r="I32" i="18"/>
  <c r="K33" i="18" s="1"/>
  <c r="J33" i="18" l="1"/>
  <c r="M32" i="18"/>
  <c r="E33" i="18"/>
  <c r="G33" i="18" s="1"/>
  <c r="D33" i="18"/>
  <c r="C33" i="18"/>
  <c r="I33" i="18" l="1"/>
  <c r="K34" i="18" s="1"/>
  <c r="N33" i="18"/>
  <c r="F33" i="18"/>
  <c r="H33" i="18"/>
  <c r="J34" i="18" l="1"/>
  <c r="C34" i="18"/>
  <c r="M33" i="18"/>
  <c r="D34" i="18"/>
  <c r="E34" i="18"/>
  <c r="I34" i="18" s="1"/>
  <c r="K35" i="18" s="1"/>
  <c r="N34" i="18" l="1"/>
  <c r="H34" i="18"/>
  <c r="G34" i="18"/>
  <c r="F34" i="18"/>
  <c r="J35" i="18" l="1"/>
  <c r="M34" i="18"/>
  <c r="D35" i="18"/>
  <c r="C35" i="18"/>
  <c r="E35" i="18"/>
  <c r="N35" i="18" s="1"/>
  <c r="I35" i="18" l="1"/>
  <c r="K36" i="18" s="1"/>
  <c r="F35" i="18"/>
  <c r="H35" i="18"/>
  <c r="G35" i="18"/>
  <c r="J36" i="18" l="1"/>
  <c r="M35" i="18"/>
  <c r="C36" i="18"/>
  <c r="D36" i="18"/>
  <c r="E36" i="18"/>
  <c r="N36" i="18" s="1"/>
  <c r="I36" i="18" l="1"/>
  <c r="K37" i="18" s="1"/>
  <c r="H36" i="18"/>
  <c r="F36" i="18"/>
  <c r="G36" i="18"/>
  <c r="J37" i="18" l="1"/>
  <c r="D37" i="18"/>
  <c r="M36" i="18"/>
  <c r="E37" i="18"/>
  <c r="N37" i="18" s="1"/>
  <c r="C37" i="18"/>
  <c r="H37" i="18" l="1"/>
  <c r="F37" i="18"/>
  <c r="G37" i="18"/>
  <c r="I37" i="18"/>
  <c r="K38" i="18" s="1"/>
  <c r="J38" i="18" l="1"/>
  <c r="E38" i="18"/>
  <c r="G38" i="18" s="1"/>
  <c r="M37" i="18"/>
  <c r="D38" i="18"/>
  <c r="C38" i="18"/>
  <c r="F38" i="18" l="1"/>
  <c r="H38" i="18"/>
  <c r="N38" i="18"/>
  <c r="I38" i="18"/>
  <c r="K39" i="18" s="1"/>
  <c r="J39" i="18" l="1"/>
  <c r="C39" i="18"/>
  <c r="M38" i="18"/>
  <c r="D39" i="18"/>
  <c r="E39" i="18"/>
  <c r="I39" i="18" s="1"/>
  <c r="K40" i="18" s="1"/>
  <c r="F39" i="18" l="1"/>
  <c r="N39" i="18"/>
  <c r="H39" i="18"/>
  <c r="G39" i="18"/>
  <c r="J40" i="18" l="1"/>
  <c r="M39" i="18"/>
  <c r="D40" i="18"/>
  <c r="E40" i="18"/>
  <c r="N40" i="18" s="1"/>
  <c r="C40" i="18"/>
  <c r="I40" i="18" l="1"/>
  <c r="K41" i="18" s="1"/>
  <c r="G40" i="18"/>
  <c r="F40" i="18"/>
  <c r="H40" i="18"/>
  <c r="J41" i="18" l="1"/>
  <c r="D41" i="18"/>
  <c r="C41" i="18"/>
  <c r="E41" i="18"/>
  <c r="H41" i="18" s="1"/>
  <c r="M40" i="18"/>
  <c r="I41" i="18" l="1"/>
  <c r="K42" i="18" s="1"/>
  <c r="N41" i="18"/>
  <c r="F41" i="18"/>
  <c r="G41" i="18"/>
  <c r="D42" i="18"/>
  <c r="J42" i="18" l="1"/>
  <c r="E42" i="18"/>
  <c r="F42" i="18" s="1"/>
  <c r="M41" i="18"/>
  <c r="C42" i="18"/>
  <c r="H42" i="18"/>
  <c r="N42" i="18"/>
  <c r="I42" i="18" l="1"/>
  <c r="K43" i="18" s="1"/>
  <c r="G42" i="18"/>
  <c r="J43" i="18" s="1"/>
  <c r="D43" i="18" l="1"/>
  <c r="C43" i="18"/>
  <c r="E43" i="18"/>
  <c r="H43" i="18" s="1"/>
  <c r="M42" i="18"/>
  <c r="I43" i="18" l="1"/>
  <c r="K44" i="18" s="1"/>
  <c r="N43" i="18"/>
  <c r="F43" i="18"/>
  <c r="G43" i="18"/>
  <c r="C44" i="18"/>
  <c r="E44" i="18" l="1"/>
  <c r="F44" i="18" s="1"/>
  <c r="M43" i="18"/>
  <c r="D44" i="18"/>
  <c r="J44" i="18"/>
  <c r="N44" i="18" l="1"/>
  <c r="I44" i="18"/>
  <c r="K45" i="18" s="1"/>
  <c r="H44" i="18"/>
  <c r="G44" i="18"/>
  <c r="C45" i="18" s="1"/>
  <c r="D45" i="18"/>
  <c r="M44" i="18"/>
  <c r="E45" i="18"/>
  <c r="J45" i="18" l="1"/>
  <c r="H45" i="18"/>
  <c r="G45" i="18"/>
  <c r="I45" i="18"/>
  <c r="K46" i="18" s="1"/>
  <c r="N45" i="18"/>
  <c r="F45" i="18"/>
  <c r="J46" i="18" s="1"/>
  <c r="C46" i="18" l="1"/>
  <c r="D46" i="18"/>
  <c r="E46" i="18"/>
  <c r="M45" i="18"/>
  <c r="H46" i="18" l="1"/>
  <c r="N46" i="18"/>
  <c r="I46" i="18"/>
  <c r="K47" i="18" s="1"/>
  <c r="F46" i="18"/>
  <c r="G46" i="18"/>
  <c r="J47" i="18" l="1"/>
  <c r="M46" i="18"/>
  <c r="C47" i="18"/>
  <c r="E47" i="18"/>
  <c r="D47" i="18"/>
  <c r="I47" i="18" l="1"/>
  <c r="K48" i="18" s="1"/>
  <c r="G47" i="18"/>
  <c r="N47" i="18"/>
  <c r="H47" i="18"/>
  <c r="F47" i="18"/>
  <c r="J48" i="18" s="1"/>
  <c r="M47" i="18" l="1"/>
  <c r="D48" i="18"/>
  <c r="C48" i="18"/>
  <c r="E48" i="18"/>
  <c r="G48" i="18" l="1"/>
  <c r="H48" i="18"/>
  <c r="F48" i="18"/>
  <c r="N48" i="18"/>
  <c r="I48" i="18"/>
  <c r="K49" i="18" s="1"/>
  <c r="J49" i="18" l="1"/>
  <c r="D49" i="18"/>
  <c r="C49" i="18"/>
  <c r="E49" i="18"/>
  <c r="M48" i="18"/>
  <c r="I49" i="18" l="1"/>
  <c r="K50" i="18" s="1"/>
  <c r="G49" i="18"/>
  <c r="H49" i="18"/>
  <c r="N49" i="18"/>
  <c r="F49" i="18"/>
  <c r="J50" i="18" s="1"/>
  <c r="M49" i="18" l="1"/>
  <c r="D50" i="18"/>
  <c r="C50" i="18"/>
  <c r="E50" i="18"/>
  <c r="H50" i="18" l="1"/>
  <c r="N50" i="18"/>
  <c r="I50" i="18"/>
  <c r="K51" i="18" s="1"/>
  <c r="G50" i="18"/>
  <c r="F50" i="18"/>
  <c r="J51" i="18" s="1"/>
  <c r="M50" i="18" l="1"/>
  <c r="D51" i="18"/>
  <c r="E51" i="18"/>
  <c r="C51" i="18"/>
  <c r="H51" i="18" l="1"/>
  <c r="I51" i="18"/>
  <c r="K52" i="18" s="1"/>
  <c r="G51" i="18"/>
  <c r="F51" i="18"/>
  <c r="N51" i="18"/>
  <c r="J52" i="18" l="1"/>
  <c r="E52" i="18"/>
  <c r="F52" i="18" s="1"/>
  <c r="M51" i="18"/>
  <c r="D52" i="18"/>
  <c r="C52" i="18"/>
  <c r="N52" i="18" l="1"/>
  <c r="H52" i="18"/>
  <c r="I52" i="18"/>
  <c r="K53" i="18" s="1"/>
  <c r="G52" i="18"/>
  <c r="J53" i="18" s="1"/>
  <c r="M52" i="18" l="1"/>
  <c r="C53" i="18"/>
  <c r="D53" i="18"/>
  <c r="E53" i="18"/>
  <c r="I53" i="18" s="1"/>
  <c r="K54" i="18" s="1"/>
  <c r="G53" i="18" l="1"/>
  <c r="N53" i="18"/>
  <c r="H53" i="18"/>
  <c r="F53" i="18"/>
  <c r="J54" i="18" l="1"/>
  <c r="C54" i="18"/>
  <c r="M53" i="18"/>
  <c r="D54" i="18"/>
  <c r="E54" i="18"/>
  <c r="F54" i="18" s="1"/>
  <c r="G54" i="18" l="1"/>
  <c r="N54" i="18"/>
  <c r="I54" i="18"/>
  <c r="K55" i="18" s="1"/>
  <c r="H54" i="18"/>
  <c r="J55" i="18" l="1"/>
  <c r="M54" i="18"/>
  <c r="C55" i="18"/>
  <c r="E55" i="18"/>
  <c r="H55" i="18" s="1"/>
  <c r="D55" i="18"/>
  <c r="I55" i="18" l="1"/>
  <c r="K56" i="18" s="1"/>
  <c r="N55" i="18"/>
  <c r="G55" i="18"/>
  <c r="F55" i="18"/>
  <c r="J56" i="18" s="1"/>
  <c r="M55" i="18" l="1"/>
  <c r="C56" i="18"/>
  <c r="E56" i="18"/>
  <c r="F56" i="18" s="1"/>
  <c r="D56" i="18"/>
  <c r="H56" i="18" l="1"/>
  <c r="N56" i="18"/>
  <c r="I56" i="18"/>
  <c r="K57" i="18" s="1"/>
  <c r="G56" i="18"/>
  <c r="J57" i="18" s="1"/>
  <c r="E57" i="18" l="1"/>
  <c r="I57" i="18" s="1"/>
  <c r="K58" i="18" s="1"/>
  <c r="D57" i="18"/>
  <c r="C57" i="18"/>
  <c r="M56" i="18"/>
  <c r="H57" i="18" l="1"/>
  <c r="G57" i="18"/>
  <c r="N57" i="18"/>
  <c r="F57" i="18"/>
  <c r="J58" i="18" s="1"/>
  <c r="M57" i="18" l="1"/>
  <c r="E58" i="18"/>
  <c r="N58" i="18" s="1"/>
  <c r="C58" i="18"/>
  <c r="D58" i="18"/>
  <c r="I58" i="18" l="1"/>
  <c r="K59" i="18" s="1"/>
  <c r="G58" i="18"/>
  <c r="F58" i="18"/>
  <c r="H58" i="18"/>
  <c r="J59" i="18" l="1"/>
  <c r="D59" i="18"/>
  <c r="E59" i="18"/>
  <c r="N59" i="18" s="1"/>
  <c r="M58" i="18"/>
  <c r="C59" i="18"/>
  <c r="G59" i="18" l="1"/>
  <c r="F59" i="18"/>
  <c r="I59" i="18"/>
  <c r="K60" i="18" s="1"/>
  <c r="H59" i="18"/>
  <c r="J60" i="18" l="1"/>
  <c r="D60" i="18"/>
  <c r="C60" i="18"/>
  <c r="E60" i="18"/>
  <c r="M59" i="18"/>
  <c r="F60" i="18" l="1"/>
  <c r="N60" i="18"/>
  <c r="I60" i="18"/>
  <c r="K61" i="18" s="1"/>
  <c r="G60" i="18"/>
  <c r="H60" i="18"/>
  <c r="J61" i="18" l="1"/>
  <c r="M60" i="18"/>
  <c r="E61" i="18"/>
  <c r="C61" i="18"/>
  <c r="D61" i="18"/>
  <c r="F61" i="18" l="1"/>
  <c r="I61" i="18"/>
  <c r="K62" i="18" s="1"/>
  <c r="G61" i="18"/>
  <c r="H61" i="18"/>
  <c r="N61" i="18"/>
  <c r="J62" i="18" l="1"/>
  <c r="D62" i="18"/>
  <c r="E62" i="18"/>
  <c r="M61" i="18"/>
  <c r="C62" i="18"/>
  <c r="H62" i="18" l="1"/>
  <c r="F62" i="18"/>
  <c r="G62" i="18"/>
  <c r="I62" i="18"/>
  <c r="K63" i="18" s="1"/>
  <c r="N62" i="18"/>
  <c r="J63" i="18" l="1"/>
  <c r="M62" i="18"/>
  <c r="C63" i="18"/>
  <c r="D63" i="18"/>
  <c r="E63" i="18"/>
  <c r="G63" i="18" l="1"/>
  <c r="I63" i="18"/>
  <c r="K64" i="18" s="1"/>
  <c r="N63" i="18"/>
  <c r="H63" i="18"/>
  <c r="F63" i="18"/>
  <c r="J64" i="18" s="1"/>
  <c r="C64" i="18" l="1"/>
  <c r="D64" i="18"/>
  <c r="E64" i="18"/>
  <c r="M63" i="18"/>
  <c r="H64" i="18" l="1"/>
  <c r="N64" i="18"/>
  <c r="F64" i="18"/>
  <c r="G64" i="18"/>
  <c r="I64" i="18"/>
  <c r="K65" i="18" s="1"/>
  <c r="J65" i="18" l="1"/>
  <c r="E65" i="18"/>
  <c r="F65" i="18" s="1"/>
  <c r="D65" i="18"/>
  <c r="C65" i="18"/>
  <c r="M64" i="18"/>
  <c r="I65" i="18" l="1"/>
  <c r="K66" i="18" s="1"/>
  <c r="G65" i="18"/>
  <c r="N65" i="18"/>
  <c r="H65" i="18"/>
  <c r="J66" i="18" l="1"/>
  <c r="M65" i="18"/>
  <c r="E66" i="18"/>
  <c r="H66" i="18" s="1"/>
  <c r="C66" i="18"/>
  <c r="D66" i="18"/>
  <c r="F66" i="18" l="1"/>
  <c r="G66" i="18"/>
  <c r="I66" i="18"/>
  <c r="K67" i="18" s="1"/>
  <c r="N66" i="18"/>
  <c r="J67" i="18" l="1"/>
  <c r="D67" i="18"/>
  <c r="C67" i="18"/>
  <c r="E67" i="18"/>
  <c r="F67" i="18" s="1"/>
  <c r="M66" i="18"/>
  <c r="G67" i="18" l="1"/>
  <c r="N67" i="18"/>
  <c r="H67" i="18"/>
  <c r="I67" i="18"/>
  <c r="K68" i="18" s="1"/>
  <c r="J68" i="18" l="1"/>
  <c r="C68" i="18"/>
  <c r="E68" i="18"/>
  <c r="N68" i="18" s="1"/>
  <c r="D68" i="18"/>
  <c r="M67" i="18"/>
  <c r="F68" i="18" l="1"/>
  <c r="I68" i="18"/>
  <c r="K69" i="18" s="1"/>
  <c r="G68" i="18"/>
  <c r="H68" i="18"/>
  <c r="J69" i="18" l="1"/>
  <c r="C69" i="18"/>
  <c r="D69" i="18"/>
  <c r="E69" i="18"/>
  <c r="N69" i="18" s="1"/>
  <c r="M68" i="18"/>
  <c r="G69" i="18" l="1"/>
  <c r="I69" i="18"/>
  <c r="K70" i="18" s="1"/>
  <c r="H69" i="18"/>
  <c r="F69" i="18"/>
  <c r="J70" i="18" l="1"/>
  <c r="M69" i="18"/>
  <c r="C70" i="18"/>
  <c r="E70" i="18"/>
  <c r="G70" i="18" s="1"/>
  <c r="D70" i="18"/>
  <c r="I70" i="18" l="1"/>
  <c r="K71" i="18" s="1"/>
  <c r="N70" i="18"/>
  <c r="F70" i="18"/>
  <c r="H70" i="18"/>
  <c r="J71" i="18" l="1"/>
  <c r="D71" i="18"/>
  <c r="M70" i="18"/>
  <c r="E71" i="18"/>
  <c r="N71" i="18" s="1"/>
  <c r="C71" i="18"/>
  <c r="G71" i="18" l="1"/>
  <c r="I71" i="18"/>
  <c r="K72" i="18" s="1"/>
  <c r="H71" i="18"/>
  <c r="F71" i="18"/>
  <c r="J72" i="18" s="1"/>
  <c r="M71" i="18" l="1"/>
  <c r="D72" i="18"/>
  <c r="C72" i="18"/>
  <c r="E72" i="18"/>
  <c r="H72" i="18" s="1"/>
  <c r="F72" i="18" l="1"/>
  <c r="I72" i="18"/>
  <c r="K73" i="18" s="1"/>
  <c r="G72" i="18"/>
  <c r="N72" i="18"/>
  <c r="J73" i="18" l="1"/>
  <c r="C73" i="18"/>
  <c r="D73" i="18"/>
  <c r="M72" i="18"/>
  <c r="E73" i="18"/>
  <c r="G73" i="18" s="1"/>
  <c r="N73" i="18" l="1"/>
  <c r="F73" i="18"/>
  <c r="I73" i="18"/>
  <c r="K74" i="18" s="1"/>
  <c r="H73" i="18"/>
  <c r="J74" i="18" l="1"/>
  <c r="E74" i="18"/>
  <c r="I74" i="18" s="1"/>
  <c r="K75" i="18" s="1"/>
  <c r="D74" i="18"/>
  <c r="M73" i="18"/>
  <c r="C74" i="18"/>
  <c r="F74" i="18" l="1"/>
  <c r="G74" i="18"/>
  <c r="N74" i="18"/>
  <c r="H74" i="18"/>
  <c r="J75" i="18" l="1"/>
  <c r="M74" i="18"/>
  <c r="E75" i="18"/>
  <c r="H75" i="18" s="1"/>
  <c r="C75" i="18"/>
  <c r="D75" i="18"/>
  <c r="G75" i="18" l="1"/>
  <c r="F75" i="18"/>
  <c r="J76" i="18" s="1"/>
  <c r="I75" i="18"/>
  <c r="K76" i="18" s="1"/>
  <c r="N75" i="18"/>
  <c r="M75" i="18" l="1"/>
  <c r="D76" i="18"/>
  <c r="E76" i="18"/>
  <c r="F76" i="18" s="1"/>
  <c r="C76" i="18"/>
  <c r="H76" i="18" l="1"/>
  <c r="I76" i="18"/>
  <c r="K77" i="18" s="1"/>
  <c r="N76" i="18"/>
  <c r="G76" i="18"/>
  <c r="J77" i="18" s="1"/>
  <c r="D77" i="18" l="1"/>
  <c r="C77" i="18"/>
  <c r="M76" i="18"/>
  <c r="E77" i="18"/>
  <c r="N77" i="18" s="1"/>
  <c r="I77" i="18" l="1"/>
  <c r="K78" i="18" s="1"/>
  <c r="F77" i="18"/>
  <c r="H77" i="18"/>
  <c r="G77" i="18"/>
  <c r="J78" i="18" l="1"/>
  <c r="E78" i="18"/>
  <c r="N78" i="18" s="1"/>
  <c r="C78" i="18"/>
  <c r="M77" i="18"/>
  <c r="D78" i="18"/>
  <c r="H78" i="18" l="1"/>
  <c r="I78" i="18"/>
  <c r="K79" i="18" s="1"/>
  <c r="F78" i="18"/>
  <c r="G78" i="18"/>
  <c r="J79" i="18" l="1"/>
  <c r="M78" i="18"/>
  <c r="E79" i="18"/>
  <c r="F79" i="18" s="1"/>
  <c r="C79" i="18"/>
  <c r="D79" i="18"/>
  <c r="G79" i="18" l="1"/>
  <c r="I79" i="18"/>
  <c r="K80" i="18" s="1"/>
  <c r="N79" i="18"/>
  <c r="H79" i="18"/>
  <c r="J80" i="18" l="1"/>
  <c r="E80" i="18"/>
  <c r="N80" i="18" s="1"/>
  <c r="C80" i="18"/>
  <c r="D80" i="18"/>
  <c r="M79" i="18"/>
  <c r="F80" i="18" l="1"/>
  <c r="H80" i="18"/>
  <c r="I80" i="18"/>
  <c r="K81" i="18" s="1"/>
  <c r="G80" i="18"/>
  <c r="J81" i="18" l="1"/>
  <c r="M80" i="18"/>
  <c r="E81" i="18"/>
  <c r="F81" i="18" s="1"/>
  <c r="D81" i="18"/>
  <c r="C81" i="18"/>
  <c r="N81" i="18" l="1"/>
  <c r="I81" i="18"/>
  <c r="K82" i="18" s="1"/>
  <c r="G81" i="18"/>
  <c r="H81" i="18"/>
  <c r="J82" i="18" l="1"/>
  <c r="E82" i="18"/>
  <c r="I82" i="18" s="1"/>
  <c r="K83" i="18" s="1"/>
  <c r="M81" i="18"/>
  <c r="C82" i="18"/>
  <c r="D82" i="18"/>
  <c r="G82" i="18" l="1"/>
  <c r="H82" i="18"/>
  <c r="F82" i="18"/>
  <c r="J83" i="18" s="1"/>
  <c r="N82" i="18"/>
  <c r="M82" i="18" l="1"/>
  <c r="D83" i="18"/>
  <c r="E83" i="18"/>
  <c r="I83" i="18" s="1"/>
  <c r="K84" i="18" s="1"/>
  <c r="C83" i="18"/>
  <c r="H83" i="18" l="1"/>
  <c r="F83" i="18"/>
  <c r="N83" i="18"/>
  <c r="G83" i="18"/>
  <c r="J84" i="18" l="1"/>
  <c r="M83" i="18"/>
  <c r="C84" i="18"/>
  <c r="E84" i="18"/>
  <c r="H84" i="18" s="1"/>
  <c r="D84" i="18"/>
  <c r="G84" i="18" l="1"/>
  <c r="N84" i="18"/>
  <c r="F84" i="18"/>
  <c r="I84" i="18"/>
  <c r="K85" i="18" s="1"/>
  <c r="J85" i="18" l="1"/>
  <c r="E85" i="18"/>
  <c r="N85" i="18" s="1"/>
  <c r="C85" i="18"/>
  <c r="D85" i="18"/>
  <c r="M84" i="18"/>
  <c r="H85" i="18" l="1"/>
  <c r="F85" i="18"/>
  <c r="I85" i="18"/>
  <c r="K86" i="18" s="1"/>
  <c r="G85" i="18"/>
  <c r="J86" i="18" l="1"/>
  <c r="D86" i="18"/>
  <c r="C86" i="18"/>
  <c r="E86" i="18"/>
  <c r="I86" i="18" s="1"/>
  <c r="K87" i="18" s="1"/>
  <c r="M85" i="18"/>
  <c r="G86" i="18" l="1"/>
  <c r="F86" i="18"/>
  <c r="H86" i="18"/>
  <c r="N86" i="18"/>
  <c r="J87" i="18" l="1"/>
  <c r="C87" i="18"/>
  <c r="E87" i="18"/>
  <c r="N87" i="18" s="1"/>
  <c r="M86" i="18"/>
  <c r="D87" i="18"/>
  <c r="H87" i="18" l="1"/>
  <c r="I87" i="18"/>
  <c r="K88" i="18" s="1"/>
  <c r="G87" i="18"/>
  <c r="F87" i="18"/>
  <c r="J88" i="18" l="1"/>
  <c r="D88" i="18"/>
  <c r="C88" i="18"/>
  <c r="E88" i="18"/>
  <c r="I88" i="18" s="1"/>
  <c r="K89" i="18" s="1"/>
  <c r="M87" i="18"/>
  <c r="N88" i="18" l="1"/>
  <c r="F88" i="18"/>
  <c r="G88" i="18"/>
  <c r="H88" i="18"/>
  <c r="J89" i="18" l="1"/>
  <c r="C89" i="18"/>
  <c r="M88" i="18"/>
  <c r="D89" i="18"/>
  <c r="E89" i="18"/>
  <c r="N89" i="18" s="1"/>
  <c r="G89" i="18" l="1"/>
  <c r="F89" i="18"/>
  <c r="I89" i="18"/>
  <c r="K90" i="18" s="1"/>
  <c r="H89" i="18"/>
  <c r="J90" i="18" l="1"/>
  <c r="C90" i="18"/>
  <c r="E90" i="18"/>
  <c r="G90" i="18" s="1"/>
  <c r="D90" i="18"/>
  <c r="M89" i="18"/>
  <c r="H90" i="18" l="1"/>
  <c r="I90" i="18"/>
  <c r="K91" i="18" s="1"/>
  <c r="F90" i="18"/>
  <c r="J91" i="18" s="1"/>
  <c r="N90" i="18"/>
  <c r="D91" i="18" l="1"/>
  <c r="M90" i="18"/>
  <c r="C91" i="18"/>
  <c r="E91" i="18"/>
  <c r="H91" i="18" s="1"/>
  <c r="N91" i="18" l="1"/>
  <c r="G91" i="18"/>
  <c r="I91" i="18"/>
  <c r="K92" i="18" s="1"/>
  <c r="F91" i="18"/>
  <c r="J92" i="18" l="1"/>
  <c r="E92" i="18"/>
  <c r="I92" i="18" s="1"/>
  <c r="K93" i="18" s="1"/>
  <c r="M91" i="18"/>
  <c r="D92" i="18"/>
  <c r="C92" i="18"/>
  <c r="F92" i="18" l="1"/>
  <c r="H92" i="18"/>
  <c r="G92" i="18"/>
  <c r="N92" i="18"/>
  <c r="J93" i="18" l="1"/>
  <c r="E93" i="18"/>
  <c r="I93" i="18" s="1"/>
  <c r="K94" i="18" s="1"/>
  <c r="M92" i="18"/>
  <c r="C93" i="18"/>
  <c r="D93" i="18"/>
  <c r="F93" i="18" l="1"/>
  <c r="G93" i="18"/>
  <c r="N93" i="18"/>
  <c r="H93" i="18"/>
  <c r="J94" i="18" l="1"/>
  <c r="D94" i="18"/>
  <c r="C94" i="18"/>
  <c r="M93" i="18"/>
  <c r="E94" i="18"/>
  <c r="N94" i="18" s="1"/>
  <c r="G94" i="18" l="1"/>
  <c r="I94" i="18"/>
  <c r="K95" i="18" s="1"/>
  <c r="F94" i="18"/>
  <c r="H94" i="18"/>
  <c r="J95" i="18" l="1"/>
  <c r="E95" i="18"/>
  <c r="I95" i="18" s="1"/>
  <c r="K96" i="18" s="1"/>
  <c r="C95" i="18"/>
  <c r="M94" i="18"/>
  <c r="D95" i="18"/>
  <c r="G95" i="18" l="1"/>
  <c r="H95" i="18"/>
  <c r="F95" i="18"/>
  <c r="N95" i="18"/>
  <c r="J96" i="18" l="1"/>
  <c r="M95" i="18"/>
  <c r="D96" i="18"/>
  <c r="C96" i="18"/>
  <c r="E96" i="18"/>
  <c r="H96" i="18" s="1"/>
  <c r="I96" i="18" l="1"/>
  <c r="K97" i="18" s="1"/>
  <c r="F96" i="18"/>
  <c r="G96" i="18"/>
  <c r="N96" i="18"/>
  <c r="J97" i="18" l="1"/>
  <c r="M96" i="18"/>
  <c r="D97" i="18"/>
  <c r="E97" i="18"/>
  <c r="H97" i="18" s="1"/>
  <c r="C97" i="18"/>
  <c r="G97" i="18" l="1"/>
  <c r="F97" i="18"/>
  <c r="I97" i="18"/>
  <c r="K98" i="18" s="1"/>
  <c r="N97" i="18"/>
  <c r="J98" i="18" l="1"/>
  <c r="C98" i="18"/>
  <c r="M97" i="18"/>
  <c r="E98" i="18"/>
  <c r="I98" i="18" s="1"/>
  <c r="K99" i="18" s="1"/>
  <c r="D98" i="18"/>
  <c r="H98" i="18" l="1"/>
  <c r="N98" i="18"/>
  <c r="G98" i="18"/>
  <c r="F98" i="18"/>
  <c r="J99" i="18" l="1"/>
  <c r="M98" i="18"/>
  <c r="E99" i="18"/>
  <c r="N99" i="18" s="1"/>
  <c r="C99" i="18"/>
  <c r="D99" i="18"/>
  <c r="I99" i="18" l="1"/>
  <c r="K100" i="18" s="1"/>
  <c r="F99" i="18"/>
  <c r="H99" i="18"/>
  <c r="G99" i="18"/>
  <c r="J100" i="18" l="1"/>
  <c r="D100" i="18"/>
  <c r="C100" i="18"/>
  <c r="M99" i="18"/>
  <c r="E100" i="18"/>
  <c r="F100" i="18" s="1"/>
  <c r="I100" i="18" l="1"/>
  <c r="K101" i="18" s="1"/>
  <c r="H100" i="18"/>
  <c r="G100" i="18"/>
  <c r="N100" i="18"/>
  <c r="J101" i="18" l="1"/>
  <c r="C101" i="18"/>
  <c r="D101" i="18"/>
  <c r="E101" i="18"/>
  <c r="N101" i="18" s="1"/>
  <c r="M100" i="18"/>
  <c r="H101" i="18" l="1"/>
  <c r="G101" i="18"/>
  <c r="I101" i="18"/>
  <c r="K102" i="18" s="1"/>
  <c r="F101" i="18"/>
  <c r="J102" i="18" s="1"/>
  <c r="M101" i="18" l="1"/>
  <c r="E102" i="18"/>
  <c r="N102" i="18" s="1"/>
  <c r="D102" i="18"/>
  <c r="C102" i="18"/>
  <c r="G102" i="18" l="1"/>
  <c r="H102" i="18"/>
  <c r="I102" i="18"/>
  <c r="K103" i="18" s="1"/>
  <c r="F102" i="18"/>
  <c r="J103" i="18" s="1"/>
  <c r="D103" i="18" l="1"/>
  <c r="E103" i="18"/>
  <c r="G103" i="18" s="1"/>
  <c r="C103" i="18"/>
  <c r="M102" i="18"/>
  <c r="I103" i="18" l="1"/>
  <c r="K104" i="18" s="1"/>
  <c r="N103" i="18"/>
  <c r="F103" i="18"/>
  <c r="H103" i="18"/>
  <c r="J104" i="18" l="1"/>
  <c r="C104" i="18"/>
  <c r="E104" i="18"/>
  <c r="H104" i="18" s="1"/>
  <c r="D104" i="18"/>
  <c r="M103" i="18"/>
  <c r="G104" i="18" l="1"/>
  <c r="N104" i="18"/>
  <c r="I104" i="18"/>
  <c r="K105" i="18" s="1"/>
  <c r="F104" i="18"/>
  <c r="J105" i="18" s="1"/>
  <c r="C105" i="18" l="1"/>
  <c r="M104" i="18"/>
  <c r="D105" i="18"/>
  <c r="E105" i="18"/>
  <c r="I105" i="18" s="1"/>
  <c r="K106" i="18" s="1"/>
  <c r="N105" i="18" l="1"/>
  <c r="G105" i="18"/>
  <c r="F105" i="18"/>
  <c r="H105" i="18"/>
  <c r="D106" i="18" s="1"/>
  <c r="J106" i="18" l="1"/>
  <c r="E106" i="18"/>
  <c r="I106" i="18" s="1"/>
  <c r="K107" i="18" s="1"/>
  <c r="C106" i="18"/>
  <c r="M105" i="18"/>
  <c r="N106" i="18" l="1"/>
  <c r="F106" i="18"/>
  <c r="H106" i="18"/>
  <c r="G106" i="18"/>
  <c r="J107" i="18" l="1"/>
  <c r="M106" i="18"/>
  <c r="E107" i="18"/>
  <c r="G107" i="18" s="1"/>
  <c r="D107" i="18"/>
  <c r="C107" i="18"/>
  <c r="F107" i="18" l="1"/>
  <c r="I107" i="18"/>
  <c r="K108" i="18" s="1"/>
  <c r="N107" i="18"/>
  <c r="H107" i="18"/>
  <c r="J108" i="18" l="1"/>
  <c r="D108" i="18"/>
  <c r="C108" i="18"/>
  <c r="M107" i="18"/>
  <c r="E108" i="18"/>
  <c r="I108" i="18" s="1"/>
  <c r="K109" i="18" s="1"/>
  <c r="F108" i="18" l="1"/>
  <c r="G108" i="18"/>
  <c r="N108" i="18"/>
  <c r="H108" i="18"/>
  <c r="J109" i="18" l="1"/>
  <c r="M108" i="18"/>
  <c r="D109" i="18"/>
  <c r="E109" i="18"/>
  <c r="I109" i="18" s="1"/>
  <c r="K110" i="18" s="1"/>
  <c r="C109" i="18"/>
  <c r="N109" i="18" l="1"/>
  <c r="F109" i="18"/>
  <c r="H109" i="18"/>
  <c r="G109" i="18"/>
  <c r="M109" i="18" s="1"/>
  <c r="J110" i="18" l="1"/>
  <c r="C110" i="18"/>
  <c r="E110" i="18"/>
  <c r="G110" i="18" s="1"/>
  <c r="D110" i="18"/>
  <c r="F110" i="18" l="1"/>
  <c r="H110" i="18"/>
  <c r="N110" i="18"/>
  <c r="I110" i="18"/>
  <c r="K111" i="18" s="1"/>
  <c r="M110" i="18"/>
  <c r="J111" i="18" l="1"/>
  <c r="E111" i="18"/>
  <c r="I111" i="18" s="1"/>
  <c r="K112" i="18" s="1"/>
  <c r="D111" i="18"/>
  <c r="C111" i="18"/>
  <c r="F111" i="18"/>
  <c r="N111" i="18"/>
  <c r="H111" i="18"/>
  <c r="G111" i="18" l="1"/>
  <c r="J112" i="18" s="1"/>
  <c r="E112" i="18"/>
  <c r="N112" i="18" s="1"/>
  <c r="D112" i="18" l="1"/>
  <c r="M111" i="18"/>
  <c r="C112" i="18"/>
  <c r="F112" i="18"/>
  <c r="I112" i="18"/>
  <c r="K113" i="18" s="1"/>
  <c r="G112" i="18"/>
  <c r="H112" i="18"/>
  <c r="J113" i="18" l="1"/>
  <c r="M112" i="18"/>
  <c r="D113" i="18"/>
  <c r="E113" i="18"/>
  <c r="H113" i="18" s="1"/>
  <c r="C113" i="18"/>
  <c r="G113" i="18" l="1"/>
  <c r="N113" i="18"/>
  <c r="F113" i="18"/>
  <c r="I113" i="18"/>
  <c r="K114" i="18" s="1"/>
  <c r="J114" i="18" l="1"/>
  <c r="M113" i="18"/>
  <c r="E114" i="18"/>
  <c r="G114" i="18" s="1"/>
  <c r="D114" i="18"/>
  <c r="C114" i="18"/>
  <c r="H114" i="18" l="1"/>
  <c r="I114" i="18"/>
  <c r="K115" i="18" s="1"/>
  <c r="N114" i="18"/>
  <c r="F114" i="18"/>
  <c r="J115" i="18" l="1"/>
  <c r="M114" i="18"/>
  <c r="E115" i="18"/>
  <c r="F115" i="18" s="1"/>
  <c r="C115" i="18"/>
  <c r="D115" i="18"/>
  <c r="G115" i="18" l="1"/>
  <c r="I115" i="18"/>
  <c r="K116" i="18" s="1"/>
  <c r="H115" i="18"/>
  <c r="N115" i="18"/>
  <c r="J116" i="18" l="1"/>
  <c r="D116" i="18"/>
  <c r="M115" i="18"/>
  <c r="C116" i="18"/>
  <c r="E116" i="18"/>
  <c r="H116" i="18" s="1"/>
  <c r="N116" i="18" l="1"/>
  <c r="I116" i="18"/>
  <c r="K117" i="18" s="1"/>
  <c r="G116" i="18"/>
  <c r="F116" i="18"/>
  <c r="J117" i="18" l="1"/>
  <c r="M116" i="18"/>
  <c r="D117" i="18"/>
  <c r="C117" i="18"/>
  <c r="E117" i="18"/>
  <c r="I117" i="18" s="1"/>
  <c r="K118" i="18" s="1"/>
  <c r="N117" i="18" l="1"/>
  <c r="F117" i="18"/>
  <c r="G117" i="18"/>
  <c r="H117" i="18"/>
  <c r="J118" i="18" l="1"/>
  <c r="C118" i="18"/>
  <c r="E118" i="18"/>
  <c r="F118" i="18" s="1"/>
  <c r="D118" i="18"/>
  <c r="M117" i="18"/>
  <c r="N118" i="18" l="1"/>
  <c r="I118" i="18"/>
  <c r="K119" i="18" s="1"/>
  <c r="H118" i="18"/>
  <c r="G118" i="18"/>
  <c r="J119" i="18" s="1"/>
  <c r="E119" i="18" l="1"/>
  <c r="I119" i="18" s="1"/>
  <c r="K120" i="18" s="1"/>
  <c r="D119" i="18"/>
  <c r="C119" i="18"/>
  <c r="M118" i="18"/>
  <c r="N119" i="18" l="1"/>
  <c r="F119" i="18"/>
  <c r="G119" i="18"/>
  <c r="H119" i="18"/>
  <c r="J120" i="18" l="1"/>
  <c r="C120" i="18"/>
  <c r="E120" i="18"/>
  <c r="H120" i="18" s="1"/>
  <c r="D120" i="18"/>
  <c r="M119" i="18"/>
  <c r="I120" i="18" l="1"/>
  <c r="K121" i="18" s="1"/>
  <c r="F120" i="18"/>
  <c r="G120" i="18"/>
  <c r="N120" i="18"/>
  <c r="J121" i="18" l="1"/>
  <c r="M120" i="18"/>
  <c r="E121" i="18"/>
  <c r="H121" i="18" s="1"/>
  <c r="C121" i="18"/>
  <c r="D121" i="18"/>
  <c r="I121" i="18" l="1"/>
  <c r="K122" i="18" s="1"/>
  <c r="F121" i="18"/>
  <c r="G121" i="18"/>
  <c r="N121" i="18"/>
  <c r="J122" i="18" l="1"/>
  <c r="E122" i="18"/>
  <c r="I122" i="18" s="1"/>
  <c r="K123" i="18" s="1"/>
  <c r="M121" i="18"/>
  <c r="D122" i="18"/>
  <c r="C122" i="18"/>
  <c r="G122" i="18" l="1"/>
  <c r="N122" i="18"/>
  <c r="F122" i="18"/>
  <c r="H122" i="18"/>
  <c r="J123" i="18" l="1"/>
  <c r="M122" i="18"/>
  <c r="D123" i="18"/>
  <c r="C123" i="18"/>
  <c r="E123" i="18"/>
  <c r="I123" i="18" s="1"/>
  <c r="K124" i="18" s="1"/>
  <c r="G123" i="18" l="1"/>
  <c r="H123" i="18"/>
  <c r="F123" i="18"/>
  <c r="N123" i="18"/>
  <c r="J124" i="18" l="1"/>
  <c r="E124" i="18"/>
  <c r="H124" i="18" s="1"/>
  <c r="M123" i="18"/>
  <c r="D124" i="18"/>
  <c r="C124" i="18"/>
  <c r="F124" i="18" l="1"/>
  <c r="N124" i="18"/>
  <c r="I124" i="18"/>
  <c r="K125" i="18" s="1"/>
  <c r="G124" i="18"/>
  <c r="J125" i="18" l="1"/>
  <c r="C125" i="18"/>
  <c r="E125" i="18"/>
  <c r="I125" i="18" s="1"/>
  <c r="K126" i="18" s="1"/>
  <c r="D125" i="18"/>
  <c r="M124" i="18"/>
  <c r="F125" i="18" l="1"/>
  <c r="H125" i="18"/>
  <c r="G125" i="18"/>
  <c r="N125" i="18"/>
  <c r="D126" i="18" l="1"/>
  <c r="E126" i="18"/>
  <c r="N126" i="18" s="1"/>
  <c r="J126" i="18"/>
  <c r="C126" i="18"/>
  <c r="M125" i="18"/>
  <c r="I126" i="18" l="1"/>
  <c r="K127" i="18" s="1"/>
  <c r="G126" i="18"/>
  <c r="F126" i="18"/>
  <c r="H126" i="18"/>
  <c r="J127" i="18" l="1"/>
  <c r="D127" i="18"/>
  <c r="C127" i="18"/>
  <c r="E127" i="18"/>
  <c r="F127" i="18" s="1"/>
  <c r="M126" i="18"/>
  <c r="N127" i="18"/>
  <c r="H127" i="18"/>
  <c r="G127" i="18"/>
  <c r="I127" i="18" l="1"/>
  <c r="K128" i="18" s="1"/>
  <c r="J128" i="18"/>
  <c r="M127" i="18" l="1"/>
  <c r="C128" i="18"/>
  <c r="D128" i="18"/>
  <c r="E128" i="18"/>
  <c r="I128" i="18" l="1"/>
  <c r="K129" i="18" s="1"/>
  <c r="F128" i="18"/>
  <c r="H128" i="18"/>
  <c r="N128" i="18"/>
  <c r="C129" i="18"/>
  <c r="G128" i="18"/>
  <c r="E129" i="18"/>
  <c r="G129" i="18" s="1"/>
  <c r="D129" i="18" l="1"/>
  <c r="F129" i="18"/>
  <c r="D130" i="18" s="1"/>
  <c r="N129" i="18"/>
  <c r="H129" i="18"/>
  <c r="E130" i="18" s="1"/>
  <c r="G130" i="18" s="1"/>
  <c r="J129" i="18"/>
  <c r="M128" i="18"/>
  <c r="I129" i="18"/>
  <c r="K130" i="18" s="1"/>
  <c r="M129" i="18"/>
  <c r="C130" i="18" l="1"/>
  <c r="J130" i="18"/>
  <c r="F130" i="18"/>
  <c r="N130" i="18"/>
  <c r="I130" i="18"/>
  <c r="K131" i="18" s="1"/>
  <c r="H130" i="18"/>
  <c r="J131" i="18" l="1"/>
  <c r="M130" i="18"/>
  <c r="C131" i="18"/>
  <c r="D131" i="18"/>
  <c r="E131" i="18"/>
  <c r="G131" i="18" s="1"/>
  <c r="F131" i="18" l="1"/>
  <c r="I131" i="18"/>
  <c r="K132" i="18" s="1"/>
  <c r="N131" i="18"/>
  <c r="H131" i="18"/>
  <c r="J132" i="18" l="1"/>
  <c r="E132" i="18"/>
  <c r="G132" i="18" s="1"/>
  <c r="C132" i="18"/>
  <c r="D132" i="18"/>
  <c r="M131" i="18"/>
  <c r="H132" i="18" l="1"/>
  <c r="N132" i="18"/>
  <c r="F132" i="18"/>
  <c r="I132" i="18"/>
  <c r="K133" i="18" s="1"/>
  <c r="J133" i="18" l="1"/>
  <c r="E133" i="18"/>
  <c r="H133" i="18" s="1"/>
  <c r="D133" i="18"/>
  <c r="C133" i="18"/>
  <c r="M132" i="18"/>
  <c r="I133" i="18" l="1"/>
  <c r="K134" i="18" s="1"/>
  <c r="N133" i="18"/>
  <c r="G133" i="18"/>
  <c r="F133" i="18"/>
  <c r="J134" i="18" s="1"/>
  <c r="M133" i="18" l="1"/>
  <c r="C134" i="18"/>
  <c r="D134" i="18"/>
  <c r="E134" i="18"/>
  <c r="G134" i="18" s="1"/>
  <c r="I134" i="18" l="1"/>
  <c r="K135" i="18" s="1"/>
  <c r="N134" i="18"/>
  <c r="F134" i="18"/>
  <c r="H134" i="18"/>
  <c r="J135" i="18" l="1"/>
  <c r="M134" i="18"/>
  <c r="D135" i="18"/>
  <c r="E135" i="18"/>
  <c r="I135" i="18" s="1"/>
  <c r="K136" i="18" s="1"/>
  <c r="C135" i="18"/>
  <c r="F135" i="18" l="1"/>
  <c r="N135" i="18"/>
  <c r="G135" i="18"/>
  <c r="H135" i="18"/>
  <c r="J136" i="18" l="1"/>
  <c r="M135" i="18"/>
  <c r="C136" i="18"/>
  <c r="E136" i="18"/>
  <c r="I136" i="18" s="1"/>
  <c r="K137" i="18" s="1"/>
  <c r="D136" i="18"/>
  <c r="G136" i="18" l="1"/>
  <c r="N136" i="18"/>
  <c r="F136" i="18"/>
  <c r="H136" i="18"/>
  <c r="J137" i="18" l="1"/>
  <c r="E137" i="18"/>
  <c r="G137" i="18" s="1"/>
  <c r="M136" i="18"/>
  <c r="C137" i="18"/>
  <c r="D137" i="18"/>
  <c r="F137" i="18" l="1"/>
  <c r="H137" i="18"/>
  <c r="N137" i="18"/>
  <c r="I137" i="18"/>
  <c r="K138" i="18" s="1"/>
  <c r="J138" i="18" l="1"/>
  <c r="M137" i="18"/>
  <c r="C138" i="18"/>
  <c r="E138" i="18"/>
  <c r="N138" i="18" s="1"/>
  <c r="D138" i="18"/>
  <c r="G138" i="18" l="1"/>
  <c r="H138" i="18"/>
  <c r="F138" i="18"/>
  <c r="I138" i="18"/>
  <c r="K139" i="18" s="1"/>
  <c r="J139" i="18" l="1"/>
  <c r="C139" i="18"/>
  <c r="E139" i="18"/>
  <c r="I139" i="18" s="1"/>
  <c r="K140" i="18" s="1"/>
  <c r="M138" i="18"/>
  <c r="D139" i="18"/>
  <c r="G139" i="18" l="1"/>
  <c r="N139" i="18"/>
  <c r="F139" i="18"/>
  <c r="H139" i="18"/>
  <c r="M139" i="18" s="1"/>
  <c r="J140" i="18" l="1"/>
  <c r="D140" i="18"/>
  <c r="E140" i="18"/>
  <c r="I140" i="18" s="1"/>
  <c r="K141" i="18" s="1"/>
  <c r="C140" i="18"/>
  <c r="F140" i="18" l="1"/>
  <c r="N140" i="18"/>
  <c r="G140" i="18"/>
  <c r="H140" i="18"/>
  <c r="C141" i="18" l="1"/>
  <c r="J141" i="18"/>
  <c r="D141" i="18"/>
  <c r="E141" i="18"/>
  <c r="H141" i="18" s="1"/>
  <c r="M140" i="18"/>
  <c r="G141" i="18" l="1"/>
  <c r="N141" i="18"/>
  <c r="I141" i="18"/>
  <c r="K142" i="18" s="1"/>
  <c r="F141" i="18"/>
  <c r="D142" i="18" l="1"/>
  <c r="M141" i="18"/>
  <c r="J142" i="18"/>
  <c r="C142" i="18"/>
  <c r="E142" i="18"/>
  <c r="F142" i="18" s="1"/>
  <c r="H142" i="18" l="1"/>
  <c r="N142" i="18"/>
  <c r="G142" i="18"/>
  <c r="I142" i="18"/>
  <c r="K143" i="18" s="1"/>
  <c r="J143" i="18" l="1"/>
  <c r="E143" i="18"/>
  <c r="N143" i="18" s="1"/>
  <c r="D143" i="18"/>
  <c r="M142" i="18"/>
  <c r="C143" i="18"/>
  <c r="F143" i="18" l="1"/>
  <c r="G143" i="18"/>
  <c r="M143" i="18" s="1"/>
  <c r="H143" i="18"/>
  <c r="I143" i="18"/>
  <c r="K144" i="18" s="1"/>
  <c r="E144" i="18"/>
  <c r="N144" i="18" s="1"/>
  <c r="J144" i="18" l="1"/>
  <c r="D144" i="18"/>
  <c r="C144" i="18"/>
  <c r="G144" i="18"/>
  <c r="H144" i="18"/>
  <c r="F144" i="18"/>
  <c r="I144" i="18"/>
  <c r="K145" i="18" s="1"/>
  <c r="J145" i="18" l="1"/>
  <c r="E145" i="18"/>
  <c r="I145" i="18" s="1"/>
  <c r="K146" i="18" s="1"/>
  <c r="M144" i="18"/>
  <c r="C145" i="18"/>
  <c r="D145" i="18"/>
  <c r="F145" i="18" l="1"/>
  <c r="G145" i="18"/>
  <c r="H145" i="18"/>
  <c r="N145" i="18"/>
  <c r="J146" i="18" l="1"/>
  <c r="M145" i="18"/>
  <c r="D146" i="18"/>
  <c r="E146" i="18"/>
  <c r="F146" i="18" s="1"/>
  <c r="C146" i="18"/>
  <c r="I146" i="18" l="1"/>
  <c r="K147" i="18" s="1"/>
  <c r="G146" i="18"/>
  <c r="N146" i="18"/>
  <c r="H146" i="18"/>
  <c r="J147" i="18" l="1"/>
  <c r="D147" i="18"/>
  <c r="E147" i="18"/>
  <c r="F147" i="18" s="1"/>
  <c r="M146" i="18"/>
  <c r="C147" i="18"/>
  <c r="H147" i="18" l="1"/>
  <c r="I147" i="18"/>
  <c r="K148" i="18" s="1"/>
  <c r="N147" i="18"/>
  <c r="G147" i="18"/>
  <c r="J148" i="18" s="1"/>
  <c r="E148" i="18" l="1"/>
  <c r="G148" i="18" s="1"/>
  <c r="C148" i="18"/>
  <c r="M147" i="18"/>
  <c r="D148" i="18"/>
  <c r="I148" i="18"/>
  <c r="K149" i="18" s="1"/>
  <c r="F148" i="18"/>
  <c r="N148" i="18" l="1"/>
  <c r="H148" i="18"/>
  <c r="M148" i="18" s="1"/>
  <c r="C149" i="18"/>
  <c r="D149" i="18"/>
  <c r="E149" i="18"/>
  <c r="J149" i="18" l="1"/>
  <c r="I149" i="18"/>
  <c r="K150" i="18" s="1"/>
  <c r="G149" i="18"/>
  <c r="N149" i="18"/>
  <c r="H149" i="18"/>
  <c r="F149" i="18"/>
  <c r="J150" i="18" l="1"/>
  <c r="C150" i="18"/>
  <c r="D150" i="18"/>
  <c r="M149" i="18"/>
  <c r="E150" i="18"/>
  <c r="F150" i="18" l="1"/>
  <c r="H150" i="18"/>
  <c r="I150" i="18"/>
  <c r="K151" i="18" s="1"/>
  <c r="G150" i="18"/>
  <c r="N150" i="18"/>
  <c r="J151" i="18" l="1"/>
  <c r="E151" i="18"/>
  <c r="F151" i="18" s="1"/>
  <c r="M150" i="18"/>
  <c r="D151" i="18"/>
  <c r="C151" i="18"/>
  <c r="N151" i="18" l="1"/>
  <c r="G151" i="18"/>
  <c r="I151" i="18"/>
  <c r="K152" i="18" s="1"/>
  <c r="H151" i="18"/>
  <c r="J152" i="18" l="1"/>
  <c r="M151" i="18"/>
  <c r="D152" i="18"/>
  <c r="C152" i="18"/>
  <c r="E152" i="18"/>
  <c r="G152" i="18" s="1"/>
  <c r="I152" i="18" l="1"/>
  <c r="K153" i="18" s="1"/>
  <c r="N152" i="18"/>
  <c r="F152" i="18"/>
  <c r="H152" i="18"/>
  <c r="J153" i="18" l="1"/>
  <c r="E153" i="18"/>
  <c r="G153" i="18" s="1"/>
  <c r="C153" i="18"/>
  <c r="D153" i="18"/>
  <c r="M152" i="18"/>
  <c r="F153" i="18" l="1"/>
  <c r="H153" i="18"/>
  <c r="J154" i="18" s="1"/>
  <c r="N153" i="18"/>
  <c r="I153" i="18"/>
  <c r="K154" i="18" s="1"/>
  <c r="E154" i="18" l="1"/>
  <c r="F154" i="18" s="1"/>
  <c r="C154" i="18"/>
  <c r="D154" i="18"/>
  <c r="M153" i="18"/>
  <c r="I154" i="18" l="1"/>
  <c r="K155" i="18" s="1"/>
  <c r="G154" i="18"/>
  <c r="N154" i="18"/>
  <c r="H154" i="18"/>
  <c r="J155" i="18" l="1"/>
  <c r="E155" i="18"/>
  <c r="G155" i="18" s="1"/>
  <c r="D155" i="18"/>
  <c r="C155" i="18"/>
  <c r="M154" i="18"/>
  <c r="N155" i="18" l="1"/>
  <c r="H155" i="18"/>
  <c r="I155" i="18"/>
  <c r="K156" i="18" s="1"/>
  <c r="F155" i="18"/>
  <c r="J156" i="18" s="1"/>
  <c r="M155" i="18" l="1"/>
  <c r="D156" i="18"/>
  <c r="C156" i="18"/>
  <c r="E156" i="18"/>
  <c r="I156" i="18" s="1"/>
  <c r="K157" i="18" s="1"/>
  <c r="F156" i="18" l="1"/>
  <c r="H156" i="18"/>
  <c r="N156" i="18"/>
  <c r="G156" i="18"/>
  <c r="J157" i="18" l="1"/>
  <c r="D157" i="18"/>
  <c r="C157" i="18"/>
  <c r="E157" i="18"/>
  <c r="N157" i="18" s="1"/>
  <c r="M156" i="18"/>
  <c r="F157" i="18" l="1"/>
  <c r="G157" i="18"/>
  <c r="I157" i="18"/>
  <c r="K158" i="18" s="1"/>
  <c r="H157" i="18"/>
  <c r="J158" i="18" l="1"/>
  <c r="D158" i="18"/>
  <c r="C158" i="18"/>
  <c r="E158" i="18"/>
  <c r="I158" i="18" s="1"/>
  <c r="K159" i="18" s="1"/>
  <c r="M157" i="18"/>
  <c r="F158" i="18" l="1"/>
  <c r="H158" i="18"/>
  <c r="G158" i="18"/>
  <c r="N158" i="18"/>
  <c r="J159" i="18" l="1"/>
  <c r="E159" i="18"/>
  <c r="F159" i="18" s="1"/>
  <c r="M158" i="18"/>
  <c r="D159" i="18"/>
  <c r="C159" i="18"/>
  <c r="I159" i="18" l="1"/>
  <c r="K160" i="18" s="1"/>
  <c r="G159" i="18"/>
  <c r="N159" i="18"/>
  <c r="H159" i="18"/>
  <c r="C160" i="18"/>
  <c r="M159" i="18" l="1"/>
  <c r="J160" i="18"/>
  <c r="D160" i="18"/>
  <c r="E160" i="18"/>
  <c r="I160" i="18" s="1"/>
  <c r="K161" i="18" s="1"/>
  <c r="N160" i="18" l="1"/>
  <c r="G160" i="18"/>
  <c r="H160" i="18"/>
  <c r="F160" i="18"/>
  <c r="J161" i="18" s="1"/>
  <c r="M160" i="18"/>
  <c r="E161" i="18"/>
  <c r="H161" i="18" s="1"/>
  <c r="D161" i="18"/>
  <c r="C161" i="18" l="1"/>
  <c r="G161" i="18"/>
  <c r="N161" i="18"/>
  <c r="I161" i="18"/>
  <c r="K162" i="18" s="1"/>
  <c r="F161" i="18"/>
  <c r="J162" i="18" s="1"/>
  <c r="M161" i="18"/>
  <c r="D162" i="18" l="1"/>
  <c r="C162" i="18"/>
  <c r="E162" i="18"/>
  <c r="N162" i="18" s="1"/>
  <c r="I162" i="18" l="1"/>
  <c r="K163" i="18" s="1"/>
  <c r="F162" i="18"/>
  <c r="H162" i="18"/>
  <c r="G162" i="18"/>
  <c r="E163" i="18"/>
  <c r="I163" i="18" s="1"/>
  <c r="C163" i="18" l="1"/>
  <c r="M162" i="18"/>
  <c r="J163" i="18"/>
  <c r="K164" i="18"/>
  <c r="D163" i="18"/>
  <c r="N163" i="18"/>
  <c r="H163" i="18"/>
  <c r="G163" i="18"/>
  <c r="M163" i="18" s="1"/>
  <c r="F163" i="18"/>
  <c r="J164" i="18" l="1"/>
  <c r="E164" i="18"/>
  <c r="G164" i="18" s="1"/>
  <c r="D164" i="18"/>
  <c r="C164" i="18"/>
  <c r="H164" i="18" l="1"/>
  <c r="N164" i="18"/>
  <c r="I164" i="18"/>
  <c r="K165" i="18" s="1"/>
  <c r="F164" i="18"/>
  <c r="C165" i="18"/>
  <c r="D165" i="18"/>
  <c r="M164" i="18" l="1"/>
  <c r="J165" i="18"/>
  <c r="E165" i="18"/>
  <c r="G165" i="18" s="1"/>
  <c r="I165" i="18" l="1"/>
  <c r="K166" i="18" s="1"/>
  <c r="F165" i="18"/>
  <c r="H165" i="18"/>
  <c r="N165" i="18"/>
  <c r="D166" i="18"/>
  <c r="E166" i="18" l="1"/>
  <c r="C166" i="18"/>
  <c r="M165" i="18"/>
  <c r="J166" i="18"/>
  <c r="H166" i="18"/>
  <c r="N166" i="18"/>
  <c r="I166" i="18"/>
  <c r="K167" i="18" s="1"/>
  <c r="F166" i="18"/>
  <c r="G166" i="18"/>
  <c r="J167" i="18" l="1"/>
  <c r="E167" i="18"/>
  <c r="D167" i="18"/>
  <c r="M166" i="18"/>
  <c r="C167" i="18"/>
  <c r="N167" i="18" l="1"/>
  <c r="G167" i="18"/>
  <c r="H167" i="18"/>
  <c r="F167" i="18"/>
  <c r="I167" i="18"/>
  <c r="K168" i="18" s="1"/>
  <c r="J168" i="18" l="1"/>
  <c r="M167" i="18"/>
  <c r="E168" i="18"/>
  <c r="C168" i="18"/>
  <c r="D168" i="18"/>
  <c r="I168" i="18" l="1"/>
  <c r="K169" i="18" s="1"/>
  <c r="F168" i="18"/>
  <c r="H168" i="18"/>
  <c r="N168" i="18"/>
  <c r="G168" i="18"/>
  <c r="J169" i="18" l="1"/>
  <c r="D169" i="18"/>
  <c r="E169" i="18"/>
  <c r="C169" i="18"/>
  <c r="M168" i="18"/>
  <c r="I169" i="18" l="1"/>
  <c r="K170" i="18" s="1"/>
  <c r="G169" i="18"/>
  <c r="H169" i="18"/>
  <c r="F169" i="18"/>
  <c r="N169" i="18"/>
  <c r="J170" i="18" l="1"/>
  <c r="E170" i="18"/>
  <c r="N170" i="18" s="1"/>
  <c r="M169" i="18"/>
  <c r="C170" i="18"/>
  <c r="D170" i="18"/>
  <c r="F170" i="18" l="1"/>
  <c r="I170" i="18"/>
  <c r="K171" i="18" s="1"/>
  <c r="G170" i="18"/>
  <c r="H170" i="18"/>
  <c r="J171" i="18" l="1"/>
  <c r="M170" i="18"/>
  <c r="D171" i="18"/>
  <c r="E171" i="18"/>
  <c r="G171" i="18" s="1"/>
  <c r="C171" i="18"/>
  <c r="I171" i="18" l="1"/>
  <c r="K172" i="18" s="1"/>
  <c r="F171" i="18"/>
  <c r="N171" i="18"/>
  <c r="H171" i="18"/>
  <c r="J172" i="18" l="1"/>
  <c r="E172" i="18"/>
  <c r="F172" i="18" s="1"/>
  <c r="M171" i="18"/>
  <c r="D172" i="18"/>
  <c r="C172" i="18"/>
  <c r="I172" i="18" l="1"/>
  <c r="K173" i="18" s="1"/>
  <c r="H172" i="18"/>
  <c r="G172" i="18"/>
  <c r="N172" i="18"/>
  <c r="J173" i="18" l="1"/>
  <c r="E173" i="18"/>
  <c r="I173" i="18" s="1"/>
  <c r="K174" i="18" s="1"/>
  <c r="C173" i="18"/>
  <c r="M172" i="18"/>
  <c r="D173" i="18"/>
  <c r="N173" i="18" l="1"/>
  <c r="G173" i="18"/>
  <c r="F173" i="18"/>
  <c r="H173" i="18"/>
  <c r="J174" i="18" l="1"/>
  <c r="M173" i="18"/>
  <c r="C174" i="18"/>
  <c r="E174" i="18"/>
  <c r="I174" i="18" s="1"/>
  <c r="K175" i="18" s="1"/>
  <c r="D174" i="18"/>
  <c r="H174" i="18" l="1"/>
  <c r="F174" i="18"/>
  <c r="G174" i="18"/>
  <c r="N174" i="18"/>
  <c r="J175" i="18" l="1"/>
  <c r="M174" i="18"/>
  <c r="C175" i="18"/>
  <c r="D175" i="18"/>
  <c r="E175" i="18"/>
  <c r="G175" i="18" s="1"/>
  <c r="H175" i="18" l="1"/>
  <c r="F175" i="18"/>
  <c r="N175" i="18"/>
  <c r="I175" i="18"/>
  <c r="K176" i="18" s="1"/>
  <c r="J176" i="18" l="1"/>
  <c r="D176" i="18"/>
  <c r="C176" i="18"/>
  <c r="E176" i="18"/>
  <c r="G176" i="18" s="1"/>
  <c r="M175" i="18"/>
  <c r="H176" i="18" l="1"/>
  <c r="F176" i="18"/>
  <c r="N176" i="18"/>
  <c r="I176" i="18"/>
  <c r="K177" i="18" s="1"/>
  <c r="J177" i="18" l="1"/>
  <c r="C177" i="18"/>
  <c r="D177" i="18"/>
  <c r="E177" i="18"/>
  <c r="I177" i="18" s="1"/>
  <c r="K178" i="18" s="1"/>
  <c r="M176" i="18"/>
  <c r="H177" i="18" l="1"/>
  <c r="N177" i="18"/>
  <c r="G177" i="18"/>
  <c r="F177" i="18"/>
  <c r="J178" i="18" l="1"/>
  <c r="E178" i="18"/>
  <c r="F178" i="18" s="1"/>
  <c r="C178" i="18"/>
  <c r="D178" i="18"/>
  <c r="M177" i="18"/>
  <c r="G178" i="18" l="1"/>
  <c r="I178" i="18"/>
  <c r="K179" i="18" s="1"/>
  <c r="N178" i="18"/>
  <c r="H178" i="18"/>
  <c r="J179" i="18" l="1"/>
  <c r="C179" i="18"/>
  <c r="D179" i="18"/>
  <c r="M178" i="18"/>
  <c r="E179" i="18"/>
  <c r="G179" i="18" s="1"/>
  <c r="F179" i="18" l="1"/>
  <c r="I179" i="18"/>
  <c r="K180" i="18" s="1"/>
  <c r="N179" i="18"/>
  <c r="H179" i="18"/>
  <c r="J180" i="18" l="1"/>
  <c r="M179" i="18"/>
  <c r="D180" i="18"/>
  <c r="E180" i="18"/>
  <c r="G180" i="18" s="1"/>
  <c r="C180" i="18"/>
  <c r="F180" i="18" l="1"/>
  <c r="I180" i="18"/>
  <c r="K181" i="18" s="1"/>
  <c r="H180" i="18"/>
  <c r="N180" i="18"/>
  <c r="J181" i="18" l="1"/>
  <c r="C181" i="18"/>
  <c r="M180" i="18"/>
  <c r="D181" i="18"/>
  <c r="E181" i="18"/>
  <c r="N181" i="18" s="1"/>
  <c r="F181" i="18" l="1"/>
  <c r="G181" i="18"/>
  <c r="H181" i="18"/>
  <c r="I181" i="18"/>
  <c r="K182" i="18" s="1"/>
  <c r="J182" i="18" l="1"/>
  <c r="C182" i="18"/>
  <c r="M181" i="18"/>
  <c r="D182" i="18"/>
  <c r="E182" i="18"/>
  <c r="N182" i="18" s="1"/>
  <c r="G182" i="18" l="1"/>
  <c r="H182" i="18"/>
  <c r="F182" i="18"/>
  <c r="I182" i="18"/>
  <c r="K183" i="18" s="1"/>
  <c r="J183" i="18" l="1"/>
  <c r="E183" i="18"/>
  <c r="I183" i="18" s="1"/>
  <c r="K184" i="18" s="1"/>
  <c r="M182" i="18"/>
  <c r="C183" i="18"/>
  <c r="D183" i="18"/>
  <c r="F183" i="18"/>
  <c r="H183" i="18"/>
  <c r="G183" i="18" l="1"/>
  <c r="J184" i="18" s="1"/>
  <c r="N183" i="18"/>
  <c r="M183" i="18"/>
  <c r="C184" i="18"/>
  <c r="D184" i="18"/>
  <c r="E184" i="18"/>
  <c r="F184" i="18" l="1"/>
  <c r="I184" i="18"/>
  <c r="K185" i="18" s="1"/>
  <c r="N184" i="18"/>
  <c r="G184" i="18"/>
  <c r="H184" i="18"/>
  <c r="J185" i="18" l="1"/>
  <c r="C185" i="18"/>
  <c r="D185" i="18"/>
  <c r="E185" i="18"/>
  <c r="F185" i="18" s="1"/>
  <c r="M184" i="18"/>
  <c r="I185" i="18" l="1"/>
  <c r="K186" i="18" s="1"/>
  <c r="G185" i="18"/>
  <c r="N185" i="18"/>
  <c r="H185" i="18"/>
  <c r="J186" i="18" l="1"/>
  <c r="M185" i="18"/>
  <c r="C186" i="18"/>
  <c r="E186" i="18"/>
  <c r="I186" i="18" s="1"/>
  <c r="K187" i="18" s="1"/>
  <c r="D186" i="18"/>
  <c r="H186" i="18" l="1"/>
  <c r="G186" i="18"/>
  <c r="F186" i="18"/>
  <c r="N186" i="18"/>
  <c r="J187" i="18" l="1"/>
  <c r="M186" i="18"/>
  <c r="C187" i="18"/>
  <c r="D187" i="18"/>
  <c r="E187" i="18"/>
  <c r="G187" i="18" s="1"/>
  <c r="H187" i="18" l="1"/>
  <c r="F187" i="18"/>
  <c r="J188" i="18" s="1"/>
  <c r="N187" i="18"/>
  <c r="I187" i="18"/>
  <c r="K188" i="18" s="1"/>
  <c r="M187" i="18" l="1"/>
  <c r="E188" i="18"/>
  <c r="I188" i="18" s="1"/>
  <c r="K189" i="18" s="1"/>
  <c r="C188" i="18"/>
  <c r="D188" i="18"/>
  <c r="N188" i="18" l="1"/>
  <c r="F188" i="18"/>
  <c r="H188" i="18"/>
  <c r="G188" i="18"/>
  <c r="J189" i="18" l="1"/>
  <c r="M188" i="18"/>
  <c r="E189" i="18"/>
  <c r="G189" i="18" s="1"/>
  <c r="D189" i="18"/>
  <c r="C189" i="18"/>
  <c r="F189" i="18" l="1"/>
  <c r="I189" i="18"/>
  <c r="K190" i="18" s="1"/>
  <c r="N189" i="18"/>
  <c r="H189" i="18"/>
  <c r="J190" i="18" l="1"/>
  <c r="D190" i="18"/>
  <c r="M189" i="18"/>
  <c r="C190" i="18"/>
  <c r="E190" i="18"/>
  <c r="I190" i="18" s="1"/>
  <c r="K191" i="18" s="1"/>
  <c r="N190" i="18" l="1"/>
  <c r="H190" i="18"/>
  <c r="F190" i="18"/>
  <c r="G190" i="18"/>
  <c r="J191" i="18" l="1"/>
  <c r="M190" i="18"/>
  <c r="E191" i="18"/>
  <c r="F191" i="18" s="1"/>
  <c r="C191" i="18"/>
  <c r="D191" i="18"/>
  <c r="I191" i="18" l="1"/>
  <c r="K192" i="18" s="1"/>
  <c r="H191" i="18"/>
  <c r="G191" i="18"/>
  <c r="N191" i="18"/>
  <c r="J192" i="18" l="1"/>
  <c r="M191" i="18"/>
  <c r="D192" i="18"/>
  <c r="C192" i="18"/>
  <c r="E192" i="18"/>
  <c r="I192" i="18" s="1"/>
  <c r="K193" i="18" s="1"/>
  <c r="F192" i="18" l="1"/>
  <c r="N192" i="18"/>
  <c r="H192" i="18"/>
  <c r="G192" i="18"/>
  <c r="J193" i="18" l="1"/>
  <c r="E193" i="18"/>
  <c r="H193" i="18" s="1"/>
  <c r="D193" i="18"/>
  <c r="M192" i="18"/>
  <c r="C193" i="18"/>
  <c r="N193" i="18"/>
  <c r="I193" i="18"/>
  <c r="K194" i="18" s="1"/>
  <c r="G193" i="18"/>
  <c r="F193" i="18" l="1"/>
  <c r="J194" i="18" s="1"/>
  <c r="M193" i="18"/>
  <c r="C194" i="18" l="1"/>
  <c r="E194" i="18"/>
  <c r="N194" i="18" s="1"/>
  <c r="D194" i="18"/>
  <c r="F194" i="18"/>
  <c r="G194" i="18"/>
  <c r="H194" i="18"/>
  <c r="I194" i="18"/>
  <c r="K195" i="18" s="1"/>
  <c r="J195" i="18" l="1"/>
  <c r="M194" i="18"/>
  <c r="C195" i="18"/>
  <c r="E195" i="18"/>
  <c r="F195" i="18" s="1"/>
  <c r="D195" i="18"/>
  <c r="I195" i="18" l="1"/>
  <c r="K196" i="18" s="1"/>
  <c r="G195" i="18"/>
  <c r="N195" i="18"/>
  <c r="H195" i="18"/>
  <c r="J196" i="18" l="1"/>
  <c r="D196" i="18"/>
  <c r="C196" i="18"/>
  <c r="E196" i="18"/>
  <c r="H196" i="18" s="1"/>
  <c r="M195" i="18"/>
  <c r="G196" i="18" l="1"/>
  <c r="I196" i="18"/>
  <c r="K197" i="18" s="1"/>
  <c r="N196" i="18"/>
  <c r="F196" i="18"/>
  <c r="J197" i="18" l="1"/>
  <c r="E197" i="18"/>
  <c r="G197" i="18" s="1"/>
  <c r="M196" i="18"/>
  <c r="C197" i="18"/>
  <c r="D197" i="18"/>
  <c r="H197" i="18" l="1"/>
  <c r="N197" i="18"/>
  <c r="F197" i="18"/>
  <c r="I197" i="18"/>
  <c r="K198" i="18" s="1"/>
  <c r="J198" i="18" l="1"/>
  <c r="M197" i="18"/>
  <c r="E198" i="18"/>
  <c r="N198" i="18" s="1"/>
  <c r="D198" i="18"/>
  <c r="C198" i="18"/>
  <c r="G198" i="18" l="1"/>
  <c r="I198" i="18"/>
  <c r="K199" i="18" s="1"/>
  <c r="H198" i="18"/>
  <c r="F198" i="18"/>
  <c r="J199" i="18" l="1"/>
  <c r="M198" i="18"/>
  <c r="D199" i="18"/>
  <c r="E199" i="18"/>
  <c r="H199" i="18" s="1"/>
  <c r="C199" i="18"/>
  <c r="I199" i="18" l="1"/>
  <c r="K200" i="18" s="1"/>
  <c r="G199" i="18"/>
  <c r="F199" i="18"/>
  <c r="C200" i="18" s="1"/>
  <c r="N199" i="18"/>
  <c r="M199" i="18"/>
  <c r="D200" i="18"/>
  <c r="E200" i="18"/>
  <c r="N200" i="18" s="1"/>
  <c r="J200" i="18" l="1"/>
  <c r="H200" i="18"/>
  <c r="I200" i="18"/>
  <c r="F200" i="18"/>
  <c r="G200" i="18"/>
  <c r="J201" i="18" l="1"/>
  <c r="K201" i="18"/>
  <c r="C201" i="18"/>
  <c r="M200" i="18"/>
  <c r="D201" i="18"/>
  <c r="E201" i="18"/>
  <c r="G201" i="18" s="1"/>
  <c r="F201" i="18" l="1"/>
  <c r="H201" i="18"/>
  <c r="N201" i="18"/>
  <c r="I201" i="18"/>
  <c r="K202" i="18" s="1"/>
  <c r="J202" i="18" l="1"/>
  <c r="M201" i="18"/>
  <c r="C202" i="18"/>
  <c r="D202" i="18"/>
  <c r="E202" i="18"/>
  <c r="H202" i="18" s="1"/>
  <c r="F202" i="18" l="1"/>
  <c r="I202" i="18"/>
  <c r="K203" i="18" s="1"/>
  <c r="G202" i="18"/>
  <c r="N202" i="18"/>
  <c r="J203" i="18" l="1"/>
  <c r="M202" i="18"/>
  <c r="D203" i="18"/>
  <c r="E203" i="18"/>
  <c r="F203" i="18" s="1"/>
  <c r="C203" i="18"/>
  <c r="I203" i="18" l="1"/>
  <c r="K204" i="18" s="1"/>
  <c r="G203" i="18"/>
  <c r="N203" i="18"/>
  <c r="H203" i="18"/>
  <c r="J204" i="18" l="1"/>
  <c r="M203" i="18"/>
  <c r="C204" i="18"/>
  <c r="E204" i="18"/>
  <c r="D204" i="18"/>
  <c r="I204" i="18" l="1"/>
  <c r="K205" i="18" s="1"/>
  <c r="F204" i="18"/>
  <c r="G204" i="18"/>
  <c r="H204" i="18"/>
  <c r="N204" i="18"/>
  <c r="J205" i="18" l="1"/>
  <c r="M204" i="18"/>
  <c r="D205" i="18"/>
  <c r="C205" i="18"/>
  <c r="E205" i="18"/>
  <c r="I205" i="18" l="1"/>
  <c r="K206" i="18" s="1"/>
  <c r="F205" i="18"/>
  <c r="N205" i="18"/>
  <c r="G205" i="18"/>
  <c r="H205" i="18"/>
  <c r="J206" i="18" l="1"/>
  <c r="E206" i="18"/>
  <c r="N206" i="18" s="1"/>
  <c r="C206" i="18"/>
  <c r="D206" i="18"/>
  <c r="M205" i="18"/>
  <c r="F206" i="18" l="1"/>
  <c r="I206" i="18"/>
  <c r="K207" i="18" s="1"/>
  <c r="H206" i="18"/>
  <c r="G206" i="18"/>
  <c r="J207" i="18" l="1"/>
  <c r="E207" i="18"/>
  <c r="I207" i="18" s="1"/>
  <c r="K208" i="18" s="1"/>
  <c r="D207" i="18"/>
  <c r="C207" i="18"/>
  <c r="M206" i="18"/>
  <c r="G207" i="18" l="1"/>
  <c r="F207" i="18"/>
  <c r="H207" i="18"/>
  <c r="N207" i="18"/>
  <c r="J208" i="18" l="1"/>
  <c r="C208" i="18"/>
  <c r="E208" i="18"/>
  <c r="N208" i="18" s="1"/>
  <c r="D208" i="18"/>
  <c r="M207" i="18"/>
  <c r="G208" i="18" l="1"/>
  <c r="I208" i="18"/>
  <c r="K209" i="18" s="1"/>
  <c r="H208" i="18"/>
  <c r="F208" i="18"/>
  <c r="J209" i="18" l="1"/>
  <c r="M208" i="18"/>
  <c r="E209" i="18"/>
  <c r="N209" i="18" s="1"/>
  <c r="D209" i="18"/>
  <c r="C209" i="18"/>
  <c r="G209" i="18" l="1"/>
  <c r="I209" i="18"/>
  <c r="K210" i="18" s="1"/>
  <c r="H209" i="18"/>
  <c r="F209" i="18"/>
  <c r="J210" i="18" l="1"/>
  <c r="D210" i="18"/>
  <c r="M209" i="18"/>
  <c r="E210" i="18"/>
  <c r="F210" i="18" s="1"/>
  <c r="C210" i="18"/>
  <c r="H210" i="18" l="1"/>
  <c r="I210" i="18"/>
  <c r="K211" i="18" s="1"/>
  <c r="N210" i="18"/>
  <c r="G210" i="18"/>
  <c r="J211" i="18" l="1"/>
  <c r="D211" i="18"/>
  <c r="C211" i="18"/>
  <c r="M210" i="18"/>
  <c r="E211" i="18"/>
  <c r="F211" i="18" s="1"/>
  <c r="N211" i="18" l="1"/>
  <c r="H211" i="18"/>
  <c r="I211" i="18"/>
  <c r="K212" i="18" s="1"/>
  <c r="G211" i="18"/>
  <c r="J212" i="18" s="1"/>
  <c r="C212" i="18" l="1"/>
  <c r="M211" i="18"/>
  <c r="D212" i="18"/>
  <c r="E212" i="18"/>
  <c r="I212" i="18" s="1"/>
  <c r="K213" i="18" s="1"/>
  <c r="N212" i="18" l="1"/>
  <c r="F212" i="18"/>
  <c r="G212" i="18"/>
  <c r="H212" i="18"/>
  <c r="J213" i="18" l="1"/>
  <c r="D213" i="18"/>
  <c r="C213" i="18"/>
  <c r="M212" i="18"/>
  <c r="E213" i="18"/>
  <c r="H213" i="18" s="1"/>
  <c r="F213" i="18" l="1"/>
  <c r="G213" i="18"/>
  <c r="I213" i="18"/>
  <c r="K214" i="18" s="1"/>
  <c r="N213" i="18"/>
  <c r="J214" i="18" l="1"/>
  <c r="E214" i="18"/>
  <c r="G214" i="18" s="1"/>
  <c r="M213" i="18"/>
  <c r="C214" i="18"/>
  <c r="D214" i="18"/>
  <c r="H214" i="18" l="1"/>
  <c r="N214" i="18"/>
  <c r="F214" i="18"/>
  <c r="I214" i="18"/>
  <c r="K215" i="18" s="1"/>
  <c r="L23" i="15" s="1"/>
  <c r="E215" i="18"/>
  <c r="H215" i="18" l="1"/>
  <c r="L21" i="15"/>
  <c r="L22" i="15"/>
  <c r="J215" i="18"/>
  <c r="G215" i="18"/>
  <c r="C215" i="18"/>
  <c r="D215" i="18"/>
  <c r="M214" i="18"/>
  <c r="I215" i="18"/>
  <c r="F215" i="18"/>
  <c r="N215" i="18"/>
  <c r="M215" i="18" l="1"/>
</calcChain>
</file>

<file path=xl/sharedStrings.xml><?xml version="1.0" encoding="utf-8"?>
<sst xmlns="http://schemas.openxmlformats.org/spreadsheetml/2006/main" count="81" uniqueCount="48">
  <si>
    <t>Susceptible</t>
  </si>
  <si>
    <t>Exposed</t>
  </si>
  <si>
    <t>Infected</t>
  </si>
  <si>
    <t>Recovered</t>
  </si>
  <si>
    <t>alpha</t>
  </si>
  <si>
    <t>Beta</t>
  </si>
  <si>
    <t>Date</t>
  </si>
  <si>
    <t>#</t>
  </si>
  <si>
    <t>90+</t>
  </si>
  <si>
    <t>Assumptions</t>
  </si>
  <si>
    <t>Gamma</t>
  </si>
  <si>
    <t>Alpha</t>
  </si>
  <si>
    <t>1/Incubation period</t>
  </si>
  <si>
    <t>South Africa</t>
  </si>
  <si>
    <t>Mild</t>
  </si>
  <si>
    <t>Severe</t>
  </si>
  <si>
    <t>Case state</t>
  </si>
  <si>
    <t>Incubation period</t>
  </si>
  <si>
    <t>Inc</t>
  </si>
  <si>
    <t>Critical and survive</t>
  </si>
  <si>
    <t>Critical and die</t>
  </si>
  <si>
    <t>Reproduction rate R0</t>
  </si>
  <si>
    <t>1/sickness period (gamma)</t>
  </si>
  <si>
    <t>mild</t>
  </si>
  <si>
    <t>severe</t>
  </si>
  <si>
    <t>critical and survive</t>
  </si>
  <si>
    <t>critical and die</t>
  </si>
  <si>
    <t>Sickness period (1/gamma)</t>
  </si>
  <si>
    <t>Growth rate</t>
  </si>
  <si>
    <t>Fatalities</t>
  </si>
  <si>
    <t>People in hospital</t>
  </si>
  <si>
    <t>Summary</t>
  </si>
  <si>
    <t>Forecast period</t>
  </si>
  <si>
    <t>Days</t>
  </si>
  <si>
    <t>Viral reproduction rate</t>
  </si>
  <si>
    <t>1st 30 days</t>
  </si>
  <si>
    <t>2nd 30 days</t>
  </si>
  <si>
    <t>3rd 30 days</t>
  </si>
  <si>
    <t>Thereafter</t>
  </si>
  <si>
    <t>Sickness period</t>
  </si>
  <si>
    <t>Critical/ survive</t>
  </si>
  <si>
    <t>Critical/ fatal</t>
  </si>
  <si>
    <t>Case probability</t>
  </si>
  <si>
    <t>Peak infection %</t>
  </si>
  <si>
    <t>Peak date</t>
  </si>
  <si>
    <t>Total deaths</t>
  </si>
  <si>
    <t>Valuation date</t>
  </si>
  <si>
    <t>Replication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</si>
</sst>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1F9F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10" fontId="0" fillId="0" borderId="0" xfId="2" applyNumberFormat="1" applyFont="1"/>
    <xf numFmtId="9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9" fontId="0" fillId="0" borderId="0" xfId="2" applyFont="1" applyAlignment="1">
      <alignment horizontal="center"/>
    </xf>
    <xf numFmtId="15" fontId="0" fillId="0" borderId="0" xfId="0" applyNumberFormat="1"/>
    <xf numFmtId="1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3" borderId="0" xfId="0" applyFill="1" applyAlignment="1">
      <alignment horizontal="center"/>
    </xf>
    <xf numFmtId="15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5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2" applyNumberFormat="1" applyFont="1" applyAlignment="1">
      <alignment horizontal="center"/>
    </xf>
    <xf numFmtId="10" fontId="0" fillId="7" borderId="0" xfId="0" applyNumberFormat="1" applyFill="1" applyAlignment="1">
      <alignment horizontal="center"/>
    </xf>
    <xf numFmtId="10" fontId="0" fillId="8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ill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0" fontId="0" fillId="9" borderId="7" xfId="0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2" applyNumberFormat="1" applyFont="1" applyBorder="1" applyAlignment="1">
      <alignment horizontal="center"/>
    </xf>
    <xf numFmtId="0" fontId="2" fillId="10" borderId="1" xfId="0" applyFont="1" applyFill="1" applyBorder="1"/>
    <xf numFmtId="9" fontId="0" fillId="0" borderId="1" xfId="2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43" fontId="0" fillId="0" borderId="0" xfId="1" applyFont="1" applyAlignment="1">
      <alignment horizontal="center"/>
    </xf>
    <xf numFmtId="0" fontId="2" fillId="11" borderId="1" xfId="2" applyNumberFormat="1" applyFont="1" applyFill="1" applyBorder="1" applyAlignment="1">
      <alignment horizontal="center"/>
    </xf>
    <xf numFmtId="0" fontId="2" fillId="12" borderId="1" xfId="0" applyFont="1" applyFill="1" applyBorder="1"/>
    <xf numFmtId="0" fontId="0" fillId="0" borderId="0" xfId="0" applyFill="1" applyBorder="1" applyAlignment="1"/>
    <xf numFmtId="0" fontId="0" fillId="0" borderId="0" xfId="0" applyFill="1" applyBorder="1"/>
    <xf numFmtId="0" fontId="2" fillId="12" borderId="5" xfId="0" applyFont="1" applyFill="1" applyBorder="1"/>
    <xf numFmtId="0" fontId="2" fillId="12" borderId="5" xfId="0" applyFont="1" applyFill="1" applyBorder="1" applyAlignment="1">
      <alignment horizontal="center"/>
    </xf>
    <xf numFmtId="15" fontId="0" fillId="9" borderId="1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9" fontId="0" fillId="4" borderId="2" xfId="2" applyFont="1" applyFill="1" applyBorder="1" applyAlignment="1">
      <alignment horizontal="center"/>
    </xf>
    <xf numFmtId="9" fontId="0" fillId="4" borderId="3" xfId="2" applyFont="1" applyFill="1" applyBorder="1" applyAlignment="1">
      <alignment horizontal="center"/>
    </xf>
    <xf numFmtId="9" fontId="0" fillId="4" borderId="4" xfId="2" applyFont="1" applyFill="1" applyBorder="1" applyAlignment="1">
      <alignment horizontal="center"/>
    </xf>
    <xf numFmtId="9" fontId="0" fillId="9" borderId="2" xfId="0" applyNumberFormat="1" applyFill="1" applyBorder="1" applyAlignment="1">
      <alignment horizontal="center"/>
    </xf>
    <xf numFmtId="9" fontId="0" fillId="9" borderId="3" xfId="0" applyNumberFormat="1" applyFill="1" applyBorder="1" applyAlignment="1">
      <alignment horizontal="center"/>
    </xf>
    <xf numFmtId="9" fontId="0" fillId="9" borderId="4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10" borderId="1" xfId="0" applyFont="1" applyFill="1" applyBorder="1" applyAlignment="1">
      <alignment horizontal="left" vertical="top" wrapText="1"/>
    </xf>
    <xf numFmtId="1" fontId="4" fillId="14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CCFF"/>
      <color rgb="FFB1F9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Projected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MODEL!$D$1</c:f>
              <c:strCache>
                <c:ptCount val="1"/>
                <c:pt idx="0">
                  <c:v>Exposed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MODEL!$B$2:$B$215</c:f>
              <c:numCache>
                <c:formatCode>d\-mmm\-yy</c:formatCode>
                <c:ptCount val="214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43953</c:v>
                </c:pt>
                <c:pt idx="52">
                  <c:v>43954</c:v>
                </c:pt>
                <c:pt idx="53">
                  <c:v>43955</c:v>
                </c:pt>
                <c:pt idx="54">
                  <c:v>43956</c:v>
                </c:pt>
                <c:pt idx="55">
                  <c:v>43957</c:v>
                </c:pt>
                <c:pt idx="56">
                  <c:v>43958</c:v>
                </c:pt>
                <c:pt idx="57">
                  <c:v>43959</c:v>
                </c:pt>
                <c:pt idx="58">
                  <c:v>43960</c:v>
                </c:pt>
                <c:pt idx="59">
                  <c:v>43961</c:v>
                </c:pt>
                <c:pt idx="60">
                  <c:v>43962</c:v>
                </c:pt>
                <c:pt idx="61">
                  <c:v>43963</c:v>
                </c:pt>
                <c:pt idx="62">
                  <c:v>43964</c:v>
                </c:pt>
                <c:pt idx="63">
                  <c:v>43965</c:v>
                </c:pt>
                <c:pt idx="64">
                  <c:v>43966</c:v>
                </c:pt>
                <c:pt idx="65">
                  <c:v>43967</c:v>
                </c:pt>
                <c:pt idx="66">
                  <c:v>43968</c:v>
                </c:pt>
                <c:pt idx="67">
                  <c:v>43969</c:v>
                </c:pt>
                <c:pt idx="68">
                  <c:v>43970</c:v>
                </c:pt>
                <c:pt idx="69">
                  <c:v>43971</c:v>
                </c:pt>
                <c:pt idx="70">
                  <c:v>43972</c:v>
                </c:pt>
                <c:pt idx="71">
                  <c:v>43973</c:v>
                </c:pt>
                <c:pt idx="72">
                  <c:v>43974</c:v>
                </c:pt>
                <c:pt idx="73">
                  <c:v>43975</c:v>
                </c:pt>
                <c:pt idx="74">
                  <c:v>43976</c:v>
                </c:pt>
                <c:pt idx="75">
                  <c:v>43977</c:v>
                </c:pt>
                <c:pt idx="76">
                  <c:v>43978</c:v>
                </c:pt>
                <c:pt idx="77">
                  <c:v>43979</c:v>
                </c:pt>
                <c:pt idx="78">
                  <c:v>43980</c:v>
                </c:pt>
                <c:pt idx="79">
                  <c:v>43981</c:v>
                </c:pt>
                <c:pt idx="80">
                  <c:v>43982</c:v>
                </c:pt>
                <c:pt idx="81">
                  <c:v>43983</c:v>
                </c:pt>
                <c:pt idx="82">
                  <c:v>43984</c:v>
                </c:pt>
                <c:pt idx="83">
                  <c:v>43985</c:v>
                </c:pt>
                <c:pt idx="84">
                  <c:v>43986</c:v>
                </c:pt>
                <c:pt idx="85">
                  <c:v>43987</c:v>
                </c:pt>
                <c:pt idx="86">
                  <c:v>43988</c:v>
                </c:pt>
                <c:pt idx="87">
                  <c:v>43989</c:v>
                </c:pt>
                <c:pt idx="88">
                  <c:v>43990</c:v>
                </c:pt>
                <c:pt idx="89">
                  <c:v>43991</c:v>
                </c:pt>
                <c:pt idx="90">
                  <c:v>43992</c:v>
                </c:pt>
                <c:pt idx="91">
                  <c:v>43993</c:v>
                </c:pt>
                <c:pt idx="92">
                  <c:v>43994</c:v>
                </c:pt>
                <c:pt idx="93">
                  <c:v>43995</c:v>
                </c:pt>
                <c:pt idx="94">
                  <c:v>43996</c:v>
                </c:pt>
                <c:pt idx="95">
                  <c:v>43997</c:v>
                </c:pt>
                <c:pt idx="96">
                  <c:v>43998</c:v>
                </c:pt>
                <c:pt idx="97">
                  <c:v>43999</c:v>
                </c:pt>
                <c:pt idx="98">
                  <c:v>44000</c:v>
                </c:pt>
                <c:pt idx="99">
                  <c:v>44001</c:v>
                </c:pt>
                <c:pt idx="100">
                  <c:v>44002</c:v>
                </c:pt>
                <c:pt idx="101">
                  <c:v>44003</c:v>
                </c:pt>
                <c:pt idx="102">
                  <c:v>44004</c:v>
                </c:pt>
                <c:pt idx="103">
                  <c:v>44005</c:v>
                </c:pt>
                <c:pt idx="104">
                  <c:v>44006</c:v>
                </c:pt>
                <c:pt idx="105">
                  <c:v>44007</c:v>
                </c:pt>
                <c:pt idx="106">
                  <c:v>44008</c:v>
                </c:pt>
                <c:pt idx="107">
                  <c:v>44009</c:v>
                </c:pt>
                <c:pt idx="108">
                  <c:v>44010</c:v>
                </c:pt>
                <c:pt idx="109">
                  <c:v>44011</c:v>
                </c:pt>
                <c:pt idx="110">
                  <c:v>44012</c:v>
                </c:pt>
                <c:pt idx="111">
                  <c:v>44013</c:v>
                </c:pt>
                <c:pt idx="112">
                  <c:v>44014</c:v>
                </c:pt>
                <c:pt idx="113">
                  <c:v>44015</c:v>
                </c:pt>
                <c:pt idx="114">
                  <c:v>44016</c:v>
                </c:pt>
                <c:pt idx="115">
                  <c:v>44017</c:v>
                </c:pt>
                <c:pt idx="116">
                  <c:v>44018</c:v>
                </c:pt>
                <c:pt idx="117">
                  <c:v>44019</c:v>
                </c:pt>
                <c:pt idx="118">
                  <c:v>44020</c:v>
                </c:pt>
                <c:pt idx="119">
                  <c:v>44021</c:v>
                </c:pt>
                <c:pt idx="120">
                  <c:v>44022</c:v>
                </c:pt>
                <c:pt idx="121">
                  <c:v>44023</c:v>
                </c:pt>
                <c:pt idx="122">
                  <c:v>44024</c:v>
                </c:pt>
                <c:pt idx="123">
                  <c:v>44025</c:v>
                </c:pt>
                <c:pt idx="124">
                  <c:v>44026</c:v>
                </c:pt>
                <c:pt idx="125">
                  <c:v>44027</c:v>
                </c:pt>
                <c:pt idx="126">
                  <c:v>44028</c:v>
                </c:pt>
                <c:pt idx="127">
                  <c:v>44029</c:v>
                </c:pt>
                <c:pt idx="128">
                  <c:v>44030</c:v>
                </c:pt>
                <c:pt idx="129">
                  <c:v>44031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44037</c:v>
                </c:pt>
                <c:pt idx="136">
                  <c:v>44038</c:v>
                </c:pt>
                <c:pt idx="137">
                  <c:v>44039</c:v>
                </c:pt>
                <c:pt idx="138">
                  <c:v>44040</c:v>
                </c:pt>
                <c:pt idx="139">
                  <c:v>44041</c:v>
                </c:pt>
                <c:pt idx="140">
                  <c:v>44042</c:v>
                </c:pt>
                <c:pt idx="141">
                  <c:v>44043</c:v>
                </c:pt>
                <c:pt idx="142">
                  <c:v>44044</c:v>
                </c:pt>
                <c:pt idx="143">
                  <c:v>44045</c:v>
                </c:pt>
                <c:pt idx="144">
                  <c:v>44046</c:v>
                </c:pt>
                <c:pt idx="145">
                  <c:v>44047</c:v>
                </c:pt>
                <c:pt idx="146">
                  <c:v>44048</c:v>
                </c:pt>
                <c:pt idx="147">
                  <c:v>44049</c:v>
                </c:pt>
                <c:pt idx="148">
                  <c:v>44050</c:v>
                </c:pt>
                <c:pt idx="149">
                  <c:v>44051</c:v>
                </c:pt>
                <c:pt idx="150">
                  <c:v>44052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44058</c:v>
                </c:pt>
                <c:pt idx="157">
                  <c:v>44059</c:v>
                </c:pt>
                <c:pt idx="158">
                  <c:v>44060</c:v>
                </c:pt>
                <c:pt idx="159">
                  <c:v>44061</c:v>
                </c:pt>
                <c:pt idx="160">
                  <c:v>44062</c:v>
                </c:pt>
                <c:pt idx="161">
                  <c:v>44063</c:v>
                </c:pt>
                <c:pt idx="162">
                  <c:v>44064</c:v>
                </c:pt>
                <c:pt idx="163">
                  <c:v>44065</c:v>
                </c:pt>
                <c:pt idx="164">
                  <c:v>44066</c:v>
                </c:pt>
                <c:pt idx="165">
                  <c:v>44067</c:v>
                </c:pt>
                <c:pt idx="166">
                  <c:v>44068</c:v>
                </c:pt>
                <c:pt idx="167">
                  <c:v>44069</c:v>
                </c:pt>
                <c:pt idx="168">
                  <c:v>44070</c:v>
                </c:pt>
                <c:pt idx="169">
                  <c:v>44071</c:v>
                </c:pt>
                <c:pt idx="170">
                  <c:v>44072</c:v>
                </c:pt>
                <c:pt idx="171">
                  <c:v>44073</c:v>
                </c:pt>
                <c:pt idx="172">
                  <c:v>44074</c:v>
                </c:pt>
                <c:pt idx="173">
                  <c:v>44075</c:v>
                </c:pt>
                <c:pt idx="174">
                  <c:v>44076</c:v>
                </c:pt>
                <c:pt idx="175">
                  <c:v>44077</c:v>
                </c:pt>
                <c:pt idx="176">
                  <c:v>44078</c:v>
                </c:pt>
                <c:pt idx="177">
                  <c:v>44079</c:v>
                </c:pt>
                <c:pt idx="178">
                  <c:v>44080</c:v>
                </c:pt>
                <c:pt idx="179">
                  <c:v>44081</c:v>
                </c:pt>
                <c:pt idx="180">
                  <c:v>44082</c:v>
                </c:pt>
                <c:pt idx="181">
                  <c:v>44083</c:v>
                </c:pt>
                <c:pt idx="182">
                  <c:v>44084</c:v>
                </c:pt>
                <c:pt idx="183">
                  <c:v>44085</c:v>
                </c:pt>
                <c:pt idx="184">
                  <c:v>44086</c:v>
                </c:pt>
                <c:pt idx="185">
                  <c:v>44087</c:v>
                </c:pt>
                <c:pt idx="186">
                  <c:v>44088</c:v>
                </c:pt>
                <c:pt idx="187">
                  <c:v>44089</c:v>
                </c:pt>
                <c:pt idx="188">
                  <c:v>44090</c:v>
                </c:pt>
                <c:pt idx="189">
                  <c:v>44091</c:v>
                </c:pt>
                <c:pt idx="190">
                  <c:v>44092</c:v>
                </c:pt>
                <c:pt idx="191">
                  <c:v>44093</c:v>
                </c:pt>
                <c:pt idx="192">
                  <c:v>44094</c:v>
                </c:pt>
                <c:pt idx="193">
                  <c:v>44095</c:v>
                </c:pt>
                <c:pt idx="194">
                  <c:v>44096</c:v>
                </c:pt>
                <c:pt idx="195">
                  <c:v>44097</c:v>
                </c:pt>
                <c:pt idx="196">
                  <c:v>44098</c:v>
                </c:pt>
                <c:pt idx="197">
                  <c:v>44099</c:v>
                </c:pt>
                <c:pt idx="198">
                  <c:v>44100</c:v>
                </c:pt>
                <c:pt idx="199">
                  <c:v>44101</c:v>
                </c:pt>
                <c:pt idx="200">
                  <c:v>44102</c:v>
                </c:pt>
                <c:pt idx="201">
                  <c:v>44103</c:v>
                </c:pt>
                <c:pt idx="202">
                  <c:v>44104</c:v>
                </c:pt>
                <c:pt idx="203">
                  <c:v>44105</c:v>
                </c:pt>
                <c:pt idx="204">
                  <c:v>44106</c:v>
                </c:pt>
                <c:pt idx="205">
                  <c:v>44107</c:v>
                </c:pt>
                <c:pt idx="206">
                  <c:v>44108</c:v>
                </c:pt>
                <c:pt idx="207">
                  <c:v>44109</c:v>
                </c:pt>
                <c:pt idx="208">
                  <c:v>44110</c:v>
                </c:pt>
                <c:pt idx="209">
                  <c:v>44111</c:v>
                </c:pt>
                <c:pt idx="210">
                  <c:v>44112</c:v>
                </c:pt>
                <c:pt idx="211">
                  <c:v>44113</c:v>
                </c:pt>
                <c:pt idx="212">
                  <c:v>44114</c:v>
                </c:pt>
                <c:pt idx="213">
                  <c:v>44115</c:v>
                </c:pt>
              </c:numCache>
            </c:numRef>
          </c:cat>
          <c:val>
            <c:numRef>
              <c:f>MODEL!$D$2:$D$215</c:f>
              <c:numCache>
                <c:formatCode>0</c:formatCode>
                <c:ptCount val="214"/>
                <c:pt idx="0" formatCode="General">
                  <c:v>0</c:v>
                </c:pt>
                <c:pt idx="1">
                  <c:v>11.999996745763594</c:v>
                </c:pt>
                <c:pt idx="2">
                  <c:v>26.999986576276566</c:v>
                </c:pt>
                <c:pt idx="3">
                  <c:v>48.749958533915745</c:v>
                </c:pt>
                <c:pt idx="4">
                  <c:v>74.812404232012582</c:v>
                </c:pt>
                <c:pt idx="5">
                  <c:v>102.60919534713798</c:v>
                </c:pt>
                <c:pt idx="6">
                  <c:v>140.70669379645784</c:v>
                </c:pt>
                <c:pt idx="7">
                  <c:v>192.52964181191896</c:v>
                </c:pt>
                <c:pt idx="8">
                  <c:v>256.89657822534417</c:v>
                </c:pt>
                <c:pt idx="9">
                  <c:v>344.1712553023188</c:v>
                </c:pt>
                <c:pt idx="10">
                  <c:v>438.12665922868524</c:v>
                </c:pt>
                <c:pt idx="11">
                  <c:v>534.0925139862926</c:v>
                </c:pt>
                <c:pt idx="12">
                  <c:v>702.06460173943515</c:v>
                </c:pt>
                <c:pt idx="13">
                  <c:v>942.03960524311526</c:v>
                </c:pt>
                <c:pt idx="14">
                  <c:v>1238.2647866693387</c:v>
                </c:pt>
                <c:pt idx="15" formatCode="#,##0">
                  <c:v>1623.9102596061696</c:v>
                </c:pt>
                <c:pt idx="16" formatCode="#,##0">
                  <c:v>2087.6914837817885</c:v>
                </c:pt>
                <c:pt idx="17" formatCode="#,##0">
                  <c:v>2677.8416724741146</c:v>
                </c:pt>
                <c:pt idx="18" formatCode="#,##0">
                  <c:v>3432.3911622976066</c:v>
                </c:pt>
                <c:pt idx="19" formatCode="#,##0">
                  <c:v>4398.5656508827251</c:v>
                </c:pt>
                <c:pt idx="20" formatCode="#,##0">
                  <c:v>5636.2703941661566</c:v>
                </c:pt>
                <c:pt idx="21" formatCode="#,##0">
                  <c:v>7222.006886869648</c:v>
                </c:pt>
                <c:pt idx="22" formatCode="#,##0">
                  <c:v>9253.6692506427989</c:v>
                </c:pt>
                <c:pt idx="23" formatCode="#,##0">
                  <c:v>11856.594075250536</c:v>
                </c:pt>
                <c:pt idx="24" formatCode="#,##0">
                  <c:v>15191.261482530577</c:v>
                </c:pt>
                <c:pt idx="25" formatCode="#,##0">
                  <c:v>19463.121638174558</c:v>
                </c:pt>
                <c:pt idx="26" formatCode="#,##0">
                  <c:v>24935.134971739684</c:v>
                </c:pt>
                <c:pt idx="27" formatCode="#,##0">
                  <c:v>31943.763480357982</c:v>
                </c:pt>
                <c:pt idx="28" formatCode="#,##0">
                  <c:v>40919.33721715428</c:v>
                </c:pt>
                <c:pt idx="29" formatCode="#,##0">
                  <c:v>52411.948575438189</c:v>
                </c:pt>
                <c:pt idx="30" formatCode="#,##0">
                  <c:v>67124.300816988485</c:v>
                </c:pt>
                <c:pt idx="31" formatCode="#,##0">
                  <c:v>85953.256780768512</c:v>
                </c:pt>
                <c:pt idx="32" formatCode="#,##0">
                  <c:v>110042.19199590839</c:v>
                </c:pt>
                <c:pt idx="33" formatCode="#,##0">
                  <c:v>140846.63298262525</c:v>
                </c:pt>
                <c:pt idx="34" formatCode="#,##0">
                  <c:v>180216.01149617368</c:v>
                </c:pt>
                <c:pt idx="35" formatCode="#,##0">
                  <c:v>230494.60254703218</c:v>
                </c:pt>
                <c:pt idx="36" formatCode="#,##0">
                  <c:v>294644.68373960711</c:v>
                </c:pt>
                <c:pt idx="37" formatCode="#,##0">
                  <c:v>376394.39282229741</c:v>
                </c:pt>
                <c:pt idx="38" formatCode="#,##0">
                  <c:v>480411.23966627684</c:v>
                </c:pt>
                <c:pt idx="39" formatCode="#,##0">
                  <c:v>612499.07351661636</c:v>
                </c:pt>
                <c:pt idx="40" formatCode="#,##0">
                  <c:v>779810.5027795264</c:v>
                </c:pt>
                <c:pt idx="41" formatCode="#,##0">
                  <c:v>991056.87384537188</c:v>
                </c:pt>
                <c:pt idx="42" formatCode="#,##0">
                  <c:v>1256682.0555542968</c:v>
                </c:pt>
                <c:pt idx="43" formatCode="#,##0">
                  <c:v>1653585.387582927</c:v>
                </c:pt>
                <c:pt idx="44" formatCode="#,##0">
                  <c:v>2130262.7994313035</c:v>
                </c:pt>
                <c:pt idx="45" formatCode="#,##0">
                  <c:v>2716677.1998807997</c:v>
                </c:pt>
                <c:pt idx="46" formatCode="#,##0">
                  <c:v>3436923.4735630355</c:v>
                </c:pt>
                <c:pt idx="47" formatCode="#,##0">
                  <c:v>4310715.4208147759</c:v>
                </c:pt>
                <c:pt idx="48" formatCode="#,##0">
                  <c:v>5350944.1743197367</c:v>
                </c:pt>
                <c:pt idx="49" formatCode="#,##0">
                  <c:v>6558652.6166088246</c:v>
                </c:pt>
                <c:pt idx="50" formatCode="#,##0">
                  <c:v>7916323.3711951124</c:v>
                </c:pt>
                <c:pt idx="51" formatCode="#,##0">
                  <c:v>9380910.022161141</c:v>
                </c:pt>
                <c:pt idx="52" formatCode="#,##0">
                  <c:v>10879067.44771561</c:v>
                </c:pt>
                <c:pt idx="53" formatCode="#,##0">
                  <c:v>12307902.445847854</c:v>
                </c:pt>
                <c:pt idx="54" formatCode="#,##0">
                  <c:v>13544289.725175496</c:v>
                </c:pt>
                <c:pt idx="55" formatCode="#,##0">
                  <c:v>14463497.912944838</c:v>
                </c:pt>
                <c:pt idx="56" formatCode="#,##0">
                  <c:v>14963723.065846138</c:v>
                </c:pt>
                <c:pt idx="57" formatCode="#,##0">
                  <c:v>14989077.175183395</c:v>
                </c:pt>
                <c:pt idx="58" formatCode="#,##0">
                  <c:v>14542541.397208752</c:v>
                </c:pt>
                <c:pt idx="59" formatCode="#,##0">
                  <c:v>13683885.060610667</c:v>
                </c:pt>
                <c:pt idx="60" formatCode="#,##0">
                  <c:v>12513877.054279787</c:v>
                </c:pt>
                <c:pt idx="61" formatCode="#,##0">
                  <c:v>11151411.358638387</c:v>
                </c:pt>
                <c:pt idx="62" formatCode="#,##0">
                  <c:v>9711552.4757518061</c:v>
                </c:pt>
                <c:pt idx="63" formatCode="#,##0">
                  <c:v>8290108.1989072608</c:v>
                </c:pt>
                <c:pt idx="64" formatCode="#,##0">
                  <c:v>6956465.5857384177</c:v>
                </c:pt>
                <c:pt idx="65" formatCode="#,##0">
                  <c:v>5753363.6651249202</c:v>
                </c:pt>
                <c:pt idx="66" formatCode="#,##0">
                  <c:v>4700946.7714401912</c:v>
                </c:pt>
                <c:pt idx="67" formatCode="#,##0">
                  <c:v>3802543.4241970037</c:v>
                </c:pt>
                <c:pt idx="68" formatCode="#,##0">
                  <c:v>3050397.8531826669</c:v>
                </c:pt>
                <c:pt idx="69" formatCode="#,##0">
                  <c:v>2430435.9364918079</c:v>
                </c:pt>
                <c:pt idx="70" formatCode="#,##0">
                  <c:v>1925781.9766993667</c:v>
                </c:pt>
                <c:pt idx="71" formatCode="#,##0">
                  <c:v>1519106.2006978593</c:v>
                </c:pt>
                <c:pt idx="72" formatCode="#,##0">
                  <c:v>1194036.2657879032</c:v>
                </c:pt>
                <c:pt idx="73" formatCode="#,##0">
                  <c:v>935892.90476286318</c:v>
                </c:pt>
                <c:pt idx="74" formatCode="#,##0">
                  <c:v>731976.39047322085</c:v>
                </c:pt>
                <c:pt idx="75" formatCode="#,##0">
                  <c:v>571577.714546061</c:v>
                </c:pt>
                <c:pt idx="76" formatCode="#,##0">
                  <c:v>445837.00500806957</c:v>
                </c:pt>
                <c:pt idx="77" formatCode="#,##0">
                  <c:v>347529.84999733249</c:v>
                </c:pt>
                <c:pt idx="78" formatCode="#,##0">
                  <c:v>270831.3199445717</c:v>
                </c:pt>
                <c:pt idx="79" formatCode="#,##0">
                  <c:v>211086.21313097485</c:v>
                </c:pt>
                <c:pt idx="80" formatCode="#,##0">
                  <c:v>164600.18463138578</c:v>
                </c:pt>
                <c:pt idx="81" formatCode="#,##0">
                  <c:v>128457.8369718349</c:v>
                </c:pt>
                <c:pt idx="82" formatCode="#,##0">
                  <c:v>100368.83984685762</c:v>
                </c:pt>
                <c:pt idx="83" formatCode="#,##0">
                  <c:v>78540.443361049227</c:v>
                </c:pt>
                <c:pt idx="84" formatCode="#,##0">
                  <c:v>61573.476809537024</c:v>
                </c:pt>
                <c:pt idx="85" formatCode="#,##0">
                  <c:v>48378.498742896321</c:v>
                </c:pt>
                <c:pt idx="86" formatCode="#,##0">
                  <c:v>38108.808839277888</c:v>
                </c:pt>
                <c:pt idx="87" formatCode="#,##0">
                  <c:v>30107.315208208536</c:v>
                </c:pt>
                <c:pt idx="88" formatCode="#,##0">
                  <c:v>23864.633152856462</c:v>
                </c:pt>
                <c:pt idx="89" formatCode="#,##0">
                  <c:v>18986.193961151148</c:v>
                </c:pt>
                <c:pt idx="90" formatCode="#,##0">
                  <c:v>15166.523003848972</c:v>
                </c:pt>
                <c:pt idx="91" formatCode="#,##0">
                  <c:v>12169.185702010946</c:v>
                </c:pt>
                <c:pt idx="92" formatCode="#,##0">
                  <c:v>9811.1911709789129</c:v>
                </c:pt>
                <c:pt idx="93" formatCode="#,##0">
                  <c:v>7950.8870486015421</c:v>
                </c:pt>
                <c:pt idx="94" formatCode="#,##0">
                  <c:v>6478.5792280645055</c:v>
                </c:pt>
                <c:pt idx="95" formatCode="#,##0">
                  <c:v>5309.2724695711659</c:v>
                </c:pt>
                <c:pt idx="96" formatCode="#,##0">
                  <c:v>4377.0579897026737</c:v>
                </c:pt>
                <c:pt idx="97" formatCode="#,##0">
                  <c:v>3630.7776356607283</c:v>
                </c:pt>
                <c:pt idx="98" formatCode="#,##0">
                  <c:v>3030.6760552438836</c:v>
                </c:pt>
                <c:pt idx="99" formatCode="#,##0">
                  <c:v>2545.8165867730368</c:v>
                </c:pt>
                <c:pt idx="100" formatCode="#,##0">
                  <c:v>2152.0869415858115</c:v>
                </c:pt>
                <c:pt idx="101" formatCode="#,##0">
                  <c:v>1830.6600306646653</c:v>
                </c:pt>
                <c:pt idx="102" formatCode="#,##0">
                  <c:v>1566.8058425262843</c:v>
                </c:pt>
                <c:pt idx="103" formatCode="#,##0">
                  <c:v>1348.9739928867582</c:v>
                </c:pt>
                <c:pt idx="104" formatCode="#,##0">
                  <c:v>1168.0849340258214</c:v>
                </c:pt>
                <c:pt idx="105" formatCode="#,##0">
                  <c:v>1016.9820154854668</c:v>
                </c:pt>
                <c:pt idx="106" formatCode="#,##0">
                  <c:v>890.00755709498776</c:v>
                </c:pt>
                <c:pt idx="107" formatCode="#,##0">
                  <c:v>782.674557712558</c:v>
                </c:pt>
                <c:pt idx="108" formatCode="#,##0">
                  <c:v>691.41218584472699</c:v>
                </c:pt>
                <c:pt idx="109" formatCode="#,##0">
                  <c:v>613.36822265007493</c:v>
                </c:pt>
                <c:pt idx="110" formatCode="#,##0">
                  <c:v>546.25549603030061</c:v>
                </c:pt>
                <c:pt idx="111" formatCode="#,##0">
                  <c:v>488.23232155994094</c:v>
                </c:pt>
                <c:pt idx="112" formatCode="#,##0">
                  <c:v>437.80925672519265</c:v>
                </c:pt>
                <c:pt idx="113" formatCode="#,##0">
                  <c:v>393.7762374180748</c:v>
                </c:pt>
                <c:pt idx="114" formatCode="#,##0">
                  <c:v>355.14552173576141</c:v>
                </c:pt>
                <c:pt idx="115" formatCode="#,##0">
                  <c:v>321.10690972944076</c:v>
                </c:pt>
                <c:pt idx="116" formatCode="#,##0">
                  <c:v>290.99251106792798</c:v>
                </c:pt>
                <c:pt idx="117" formatCode="#,##0">
                  <c:v>264.24895118523301</c:v>
                </c:pt>
                <c:pt idx="118" formatCode="#,##0">
                  <c:v>240.41538307716831</c:v>
                </c:pt>
                <c:pt idx="119" formatCode="#,##0">
                  <c:v>219.10603932062622</c:v>
                </c:pt>
                <c:pt idx="120" formatCode="#,##0">
                  <c:v>199.99634232668797</c:v>
                </c:pt>
                <c:pt idx="121" formatCode="#,##0">
                  <c:v>182.81180967686271</c:v>
                </c:pt>
                <c:pt idx="122" formatCode="#,##0">
                  <c:v>167.31916051196188</c:v>
                </c:pt>
                <c:pt idx="123" formatCode="#,##0">
                  <c:v>153.3191597785127</c:v>
                </c:pt>
                <c:pt idx="124" formatCode="#,##0">
                  <c:v>140.64083847367868</c:v>
                </c:pt>
                <c:pt idx="125" formatCode="#,##0">
                  <c:v>129.1368066192253</c:v>
                </c:pt>
                <c:pt idx="126" formatCode="#,##0">
                  <c:v>118.67943673056975</c:v>
                </c:pt>
                <c:pt idx="127" formatCode="#,##0">
                  <c:v>109.15774302281501</c:v>
                </c:pt>
                <c:pt idx="128" formatCode="#,##0">
                  <c:v>100.47481858643491</c:v>
                </c:pt>
                <c:pt idx="129" formatCode="#,##0">
                  <c:v>92.545721638986237</c:v>
                </c:pt>
                <c:pt idx="130" formatCode="#,##0">
                  <c:v>85.295724541112662</c:v>
                </c:pt>
                <c:pt idx="131" formatCode="#,##0">
                  <c:v>78.658856963206006</c:v>
                </c:pt>
                <c:pt idx="132" formatCode="#,##0">
                  <c:v>72.57668849061821</c:v>
                </c:pt>
                <c:pt idx="133" formatCode="#,##0">
                  <c:v>66.997306900636275</c:v>
                </c:pt>
                <c:pt idx="134" formatCode="#,##0">
                  <c:v>61.8744569838438</c:v>
                </c:pt>
                <c:pt idx="135" formatCode="#,##0">
                  <c:v>46.40584273788285</c:v>
                </c:pt>
                <c:pt idx="136" formatCode="#,##0">
                  <c:v>34.804382053412141</c:v>
                </c:pt>
                <c:pt idx="137" formatCode="#,##0">
                  <c:v>26.103286540059106</c:v>
                </c:pt>
                <c:pt idx="138" formatCode="#,##0">
                  <c:v>19.57746490504433</c:v>
                </c:pt>
                <c:pt idx="139" formatCode="#,##0">
                  <c:v>14.683098678783248</c:v>
                </c:pt>
                <c:pt idx="140" formatCode="#,##0">
                  <c:v>11.012324009087436</c:v>
                </c:pt>
                <c:pt idx="141" formatCode="#,##0">
                  <c:v>8.2592430068155771</c:v>
                </c:pt>
                <c:pt idx="142" formatCode="#,##0">
                  <c:v>6.1944322551116828</c:v>
                </c:pt>
                <c:pt idx="143" formatCode="#,##0">
                  <c:v>4.6458241913337623</c:v>
                </c:pt>
                <c:pt idx="144" formatCode="#,##0">
                  <c:v>3.4843681435003218</c:v>
                </c:pt>
                <c:pt idx="145" formatCode="#,##0">
                  <c:v>2.6132761076252411</c:v>
                </c:pt>
                <c:pt idx="146" formatCode="#,##0">
                  <c:v>1.9599570807189308</c:v>
                </c:pt>
                <c:pt idx="147" formatCode="#,##0">
                  <c:v>1.469967810539198</c:v>
                </c:pt>
                <c:pt idx="148" formatCode="#,##0">
                  <c:v>1.1024758579043985</c:v>
                </c:pt>
                <c:pt idx="149" formatCode="#,##0">
                  <c:v>0.82685689342829893</c:v>
                </c:pt>
                <c:pt idx="150" formatCode="#,##0">
                  <c:v>0.62014267007122426</c:v>
                </c:pt>
                <c:pt idx="151" formatCode="#,##0">
                  <c:v>0.46510700255341819</c:v>
                </c:pt>
                <c:pt idx="152" formatCode="#,##0">
                  <c:v>0.34883025191506367</c:v>
                </c:pt>
                <c:pt idx="153" formatCode="#,##0">
                  <c:v>0.26162268893629775</c:v>
                </c:pt>
                <c:pt idx="154" formatCode="#,##0">
                  <c:v>0.1962170167022233</c:v>
                </c:pt>
                <c:pt idx="155" formatCode="#,##0">
                  <c:v>0.14716276252666749</c:v>
                </c:pt>
                <c:pt idx="156" formatCode="#,##0">
                  <c:v>0.11037207189500062</c:v>
                </c:pt>
                <c:pt idx="157" formatCode="#,##0">
                  <c:v>8.2779053921250456E-2</c:v>
                </c:pt>
                <c:pt idx="158" formatCode="#,##0">
                  <c:v>6.2084290440937842E-2</c:v>
                </c:pt>
                <c:pt idx="159" formatCode="#,##0">
                  <c:v>4.6563217830703385E-2</c:v>
                </c:pt>
                <c:pt idx="160" formatCode="#,##0">
                  <c:v>3.4922413373027539E-2</c:v>
                </c:pt>
                <c:pt idx="161" formatCode="#,##0">
                  <c:v>2.6191810029770654E-2</c:v>
                </c:pt>
                <c:pt idx="162" formatCode="#,##0">
                  <c:v>1.9643857522327991E-2</c:v>
                </c:pt>
                <c:pt idx="163" formatCode="#,##0">
                  <c:v>1.4732893141745994E-2</c:v>
                </c:pt>
                <c:pt idx="164" formatCode="#,##0">
                  <c:v>1.1049669856309495E-2</c:v>
                </c:pt>
                <c:pt idx="165" formatCode="#,##0">
                  <c:v>8.2872523922321219E-3</c:v>
                </c:pt>
                <c:pt idx="166" formatCode="#,##0">
                  <c:v>6.215439294174091E-3</c:v>
                </c:pt>
                <c:pt idx="167" formatCode="#,##0">
                  <c:v>4.6615794706305683E-3</c:v>
                </c:pt>
                <c:pt idx="168" formatCode="#,##0">
                  <c:v>3.4961846029729262E-3</c:v>
                </c:pt>
                <c:pt idx="169" formatCode="#,##0">
                  <c:v>2.6221384522296947E-3</c:v>
                </c:pt>
                <c:pt idx="170" formatCode="#,##0">
                  <c:v>1.9666038391722711E-3</c:v>
                </c:pt>
                <c:pt idx="171" formatCode="#,##0">
                  <c:v>1.4749528793792034E-3</c:v>
                </c:pt>
                <c:pt idx="172" formatCode="#,##0">
                  <c:v>1.1062146595344027E-3</c:v>
                </c:pt>
                <c:pt idx="173" formatCode="#,##0">
                  <c:v>8.2966099465080201E-4</c:v>
                </c:pt>
                <c:pt idx="174" formatCode="#,##0">
                  <c:v>6.2224574598810148E-4</c:v>
                </c:pt>
                <c:pt idx="175" formatCode="#,##0">
                  <c:v>4.6668430949107608E-4</c:v>
                </c:pt>
                <c:pt idx="176" formatCode="#,##0">
                  <c:v>3.5001323211830704E-4</c:v>
                </c:pt>
                <c:pt idx="177" formatCode="#,##0">
                  <c:v>2.625099240887303E-4</c:v>
                </c:pt>
                <c:pt idx="178" formatCode="#,##0">
                  <c:v>1.9688244306654773E-4</c:v>
                </c:pt>
                <c:pt idx="179" formatCode="#,##0">
                  <c:v>1.4766183229991079E-4</c:v>
                </c:pt>
                <c:pt idx="180" formatCode="#,##0">
                  <c:v>1.1074637422493309E-4</c:v>
                </c:pt>
                <c:pt idx="181" formatCode="#,##0">
                  <c:v>8.3059780668699816E-5</c:v>
                </c:pt>
                <c:pt idx="182" formatCode="#,##0">
                  <c:v>6.2294835501524855E-5</c:v>
                </c:pt>
                <c:pt idx="183" formatCode="#,##0">
                  <c:v>4.6721126626143641E-5</c:v>
                </c:pt>
                <c:pt idx="184" formatCode="#,##0">
                  <c:v>3.5040844969607727E-5</c:v>
                </c:pt>
                <c:pt idx="185" formatCode="#,##0">
                  <c:v>2.6280633727205796E-5</c:v>
                </c:pt>
                <c:pt idx="186" formatCode="#,##0">
                  <c:v>1.9710475295404345E-5</c:v>
                </c:pt>
                <c:pt idx="187" formatCode="#,##0">
                  <c:v>1.4782856471553259E-5</c:v>
                </c:pt>
                <c:pt idx="188" formatCode="#,##0">
                  <c:v>1.1087142353664944E-5</c:v>
                </c:pt>
                <c:pt idx="189" formatCode="#,##0">
                  <c:v>8.3153567652487073E-6</c:v>
                </c:pt>
                <c:pt idx="190" formatCode="#,##0">
                  <c:v>6.2365175739365301E-6</c:v>
                </c:pt>
                <c:pt idx="191" formatCode="#,##0">
                  <c:v>4.677388180452398E-6</c:v>
                </c:pt>
                <c:pt idx="192" formatCode="#,##0">
                  <c:v>3.5080411353392985E-6</c:v>
                </c:pt>
                <c:pt idx="193" formatCode="#,##0">
                  <c:v>2.6310308515044739E-6</c:v>
                </c:pt>
                <c:pt idx="194" formatCode="#,##0">
                  <c:v>1.9732731386283553E-6</c:v>
                </c:pt>
                <c:pt idx="195" formatCode="#,##0">
                  <c:v>1.4799548539712665E-6</c:v>
                </c:pt>
                <c:pt idx="196" formatCode="#,##0">
                  <c:v>1.1099661404784499E-6</c:v>
                </c:pt>
                <c:pt idx="197" formatCode="#,##0">
                  <c:v>8.3247460535883743E-7</c:v>
                </c:pt>
                <c:pt idx="198" formatCode="#,##0">
                  <c:v>6.2435595401912812E-7</c:v>
                </c:pt>
                <c:pt idx="199" formatCode="#,##0">
                  <c:v>4.6826696551434609E-7</c:v>
                </c:pt>
                <c:pt idx="200" formatCode="#,##0">
                  <c:v>3.5120022413575957E-7</c:v>
                </c:pt>
                <c:pt idx="201" formatCode="#,##0">
                  <c:v>2.6340016810181968E-7</c:v>
                </c:pt>
                <c:pt idx="202" formatCode="#,##0">
                  <c:v>1.9755012607636476E-7</c:v>
                </c:pt>
                <c:pt idx="203" formatCode="#,##0">
                  <c:v>1.4816259455727357E-7</c:v>
                </c:pt>
                <c:pt idx="204" formatCode="#,##0">
                  <c:v>1.1112194591795518E-7</c:v>
                </c:pt>
                <c:pt idx="205" formatCode="#,##0">
                  <c:v>8.3341459438466382E-8</c:v>
                </c:pt>
                <c:pt idx="206" formatCode="#,##0">
                  <c:v>6.2506094578849784E-8</c:v>
                </c:pt>
                <c:pt idx="207" formatCode="#,##0">
                  <c:v>4.6879570934137338E-8</c:v>
                </c:pt>
                <c:pt idx="208" formatCode="#,##0">
                  <c:v>3.5159678200603E-8</c:v>
                </c:pt>
                <c:pt idx="209" formatCode="#,##0">
                  <c:v>2.636975865045225E-8</c:v>
                </c:pt>
                <c:pt idx="210" formatCode="#,##0">
                  <c:v>1.9777318987839186E-8</c:v>
                </c:pt>
                <c:pt idx="211" formatCode="#,##0">
                  <c:v>1.4832989240879389E-8</c:v>
                </c:pt>
                <c:pt idx="212" formatCode="#,##0">
                  <c:v>1.1124741930659543E-8</c:v>
                </c:pt>
                <c:pt idx="213" formatCode="#,##0">
                  <c:v>8.3435564479946563E-9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2-4830-8E4D-282F3D9CF004}"/>
            </c:ext>
          </c:extLst>
        </c:ser>
        <c:ser>
          <c:idx val="2"/>
          <c:order val="2"/>
          <c:tx>
            <c:strRef>
              <c:f>MODEL!$E$1</c:f>
              <c:strCache>
                <c:ptCount val="1"/>
                <c:pt idx="0">
                  <c:v>Infected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MODEL!$B$2:$B$215</c:f>
              <c:numCache>
                <c:formatCode>d\-mmm\-yy</c:formatCode>
                <c:ptCount val="214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43953</c:v>
                </c:pt>
                <c:pt idx="52">
                  <c:v>43954</c:v>
                </c:pt>
                <c:pt idx="53">
                  <c:v>43955</c:v>
                </c:pt>
                <c:pt idx="54">
                  <c:v>43956</c:v>
                </c:pt>
                <c:pt idx="55">
                  <c:v>43957</c:v>
                </c:pt>
                <c:pt idx="56">
                  <c:v>43958</c:v>
                </c:pt>
                <c:pt idx="57">
                  <c:v>43959</c:v>
                </c:pt>
                <c:pt idx="58">
                  <c:v>43960</c:v>
                </c:pt>
                <c:pt idx="59">
                  <c:v>43961</c:v>
                </c:pt>
                <c:pt idx="60">
                  <c:v>43962</c:v>
                </c:pt>
                <c:pt idx="61">
                  <c:v>43963</c:v>
                </c:pt>
                <c:pt idx="62">
                  <c:v>43964</c:v>
                </c:pt>
                <c:pt idx="63">
                  <c:v>43965</c:v>
                </c:pt>
                <c:pt idx="64">
                  <c:v>43966</c:v>
                </c:pt>
                <c:pt idx="65">
                  <c:v>43967</c:v>
                </c:pt>
                <c:pt idx="66">
                  <c:v>43968</c:v>
                </c:pt>
                <c:pt idx="67">
                  <c:v>43969</c:v>
                </c:pt>
                <c:pt idx="68">
                  <c:v>43970</c:v>
                </c:pt>
                <c:pt idx="69">
                  <c:v>43971</c:v>
                </c:pt>
                <c:pt idx="70">
                  <c:v>43972</c:v>
                </c:pt>
                <c:pt idx="71">
                  <c:v>43973</c:v>
                </c:pt>
                <c:pt idx="72">
                  <c:v>43974</c:v>
                </c:pt>
                <c:pt idx="73">
                  <c:v>43975</c:v>
                </c:pt>
                <c:pt idx="74">
                  <c:v>43976</c:v>
                </c:pt>
                <c:pt idx="75">
                  <c:v>43977</c:v>
                </c:pt>
                <c:pt idx="76">
                  <c:v>43978</c:v>
                </c:pt>
                <c:pt idx="77">
                  <c:v>43979</c:v>
                </c:pt>
                <c:pt idx="78">
                  <c:v>43980</c:v>
                </c:pt>
                <c:pt idx="79">
                  <c:v>43981</c:v>
                </c:pt>
                <c:pt idx="80">
                  <c:v>43982</c:v>
                </c:pt>
                <c:pt idx="81">
                  <c:v>43983</c:v>
                </c:pt>
                <c:pt idx="82">
                  <c:v>43984</c:v>
                </c:pt>
                <c:pt idx="83">
                  <c:v>43985</c:v>
                </c:pt>
                <c:pt idx="84">
                  <c:v>43986</c:v>
                </c:pt>
                <c:pt idx="85">
                  <c:v>43987</c:v>
                </c:pt>
                <c:pt idx="86">
                  <c:v>43988</c:v>
                </c:pt>
                <c:pt idx="87">
                  <c:v>43989</c:v>
                </c:pt>
                <c:pt idx="88">
                  <c:v>43990</c:v>
                </c:pt>
                <c:pt idx="89">
                  <c:v>43991</c:v>
                </c:pt>
                <c:pt idx="90">
                  <c:v>43992</c:v>
                </c:pt>
                <c:pt idx="91">
                  <c:v>43993</c:v>
                </c:pt>
                <c:pt idx="92">
                  <c:v>43994</c:v>
                </c:pt>
                <c:pt idx="93">
                  <c:v>43995</c:v>
                </c:pt>
                <c:pt idx="94">
                  <c:v>43996</c:v>
                </c:pt>
                <c:pt idx="95">
                  <c:v>43997</c:v>
                </c:pt>
                <c:pt idx="96">
                  <c:v>43998</c:v>
                </c:pt>
                <c:pt idx="97">
                  <c:v>43999</c:v>
                </c:pt>
                <c:pt idx="98">
                  <c:v>44000</c:v>
                </c:pt>
                <c:pt idx="99">
                  <c:v>44001</c:v>
                </c:pt>
                <c:pt idx="100">
                  <c:v>44002</c:v>
                </c:pt>
                <c:pt idx="101">
                  <c:v>44003</c:v>
                </c:pt>
                <c:pt idx="102">
                  <c:v>44004</c:v>
                </c:pt>
                <c:pt idx="103">
                  <c:v>44005</c:v>
                </c:pt>
                <c:pt idx="104">
                  <c:v>44006</c:v>
                </c:pt>
                <c:pt idx="105">
                  <c:v>44007</c:v>
                </c:pt>
                <c:pt idx="106">
                  <c:v>44008</c:v>
                </c:pt>
                <c:pt idx="107">
                  <c:v>44009</c:v>
                </c:pt>
                <c:pt idx="108">
                  <c:v>44010</c:v>
                </c:pt>
                <c:pt idx="109">
                  <c:v>44011</c:v>
                </c:pt>
                <c:pt idx="110">
                  <c:v>44012</c:v>
                </c:pt>
                <c:pt idx="111">
                  <c:v>44013</c:v>
                </c:pt>
                <c:pt idx="112">
                  <c:v>44014</c:v>
                </c:pt>
                <c:pt idx="113">
                  <c:v>44015</c:v>
                </c:pt>
                <c:pt idx="114">
                  <c:v>44016</c:v>
                </c:pt>
                <c:pt idx="115">
                  <c:v>44017</c:v>
                </c:pt>
                <c:pt idx="116">
                  <c:v>44018</c:v>
                </c:pt>
                <c:pt idx="117">
                  <c:v>44019</c:v>
                </c:pt>
                <c:pt idx="118">
                  <c:v>44020</c:v>
                </c:pt>
                <c:pt idx="119">
                  <c:v>44021</c:v>
                </c:pt>
                <c:pt idx="120">
                  <c:v>44022</c:v>
                </c:pt>
                <c:pt idx="121">
                  <c:v>44023</c:v>
                </c:pt>
                <c:pt idx="122">
                  <c:v>44024</c:v>
                </c:pt>
                <c:pt idx="123">
                  <c:v>44025</c:v>
                </c:pt>
                <c:pt idx="124">
                  <c:v>44026</c:v>
                </c:pt>
                <c:pt idx="125">
                  <c:v>44027</c:v>
                </c:pt>
                <c:pt idx="126">
                  <c:v>44028</c:v>
                </c:pt>
                <c:pt idx="127">
                  <c:v>44029</c:v>
                </c:pt>
                <c:pt idx="128">
                  <c:v>44030</c:v>
                </c:pt>
                <c:pt idx="129">
                  <c:v>44031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44037</c:v>
                </c:pt>
                <c:pt idx="136">
                  <c:v>44038</c:v>
                </c:pt>
                <c:pt idx="137">
                  <c:v>44039</c:v>
                </c:pt>
                <c:pt idx="138">
                  <c:v>44040</c:v>
                </c:pt>
                <c:pt idx="139">
                  <c:v>44041</c:v>
                </c:pt>
                <c:pt idx="140">
                  <c:v>44042</c:v>
                </c:pt>
                <c:pt idx="141">
                  <c:v>44043</c:v>
                </c:pt>
                <c:pt idx="142">
                  <c:v>44044</c:v>
                </c:pt>
                <c:pt idx="143">
                  <c:v>44045</c:v>
                </c:pt>
                <c:pt idx="144">
                  <c:v>44046</c:v>
                </c:pt>
                <c:pt idx="145">
                  <c:v>44047</c:v>
                </c:pt>
                <c:pt idx="146">
                  <c:v>44048</c:v>
                </c:pt>
                <c:pt idx="147">
                  <c:v>44049</c:v>
                </c:pt>
                <c:pt idx="148">
                  <c:v>44050</c:v>
                </c:pt>
                <c:pt idx="149">
                  <c:v>44051</c:v>
                </c:pt>
                <c:pt idx="150">
                  <c:v>44052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44058</c:v>
                </c:pt>
                <c:pt idx="157">
                  <c:v>44059</c:v>
                </c:pt>
                <c:pt idx="158">
                  <c:v>44060</c:v>
                </c:pt>
                <c:pt idx="159">
                  <c:v>44061</c:v>
                </c:pt>
                <c:pt idx="160">
                  <c:v>44062</c:v>
                </c:pt>
                <c:pt idx="161">
                  <c:v>44063</c:v>
                </c:pt>
                <c:pt idx="162">
                  <c:v>44064</c:v>
                </c:pt>
                <c:pt idx="163">
                  <c:v>44065</c:v>
                </c:pt>
                <c:pt idx="164">
                  <c:v>44066</c:v>
                </c:pt>
                <c:pt idx="165">
                  <c:v>44067</c:v>
                </c:pt>
                <c:pt idx="166">
                  <c:v>44068</c:v>
                </c:pt>
                <c:pt idx="167">
                  <c:v>44069</c:v>
                </c:pt>
                <c:pt idx="168">
                  <c:v>44070</c:v>
                </c:pt>
                <c:pt idx="169">
                  <c:v>44071</c:v>
                </c:pt>
                <c:pt idx="170">
                  <c:v>44072</c:v>
                </c:pt>
                <c:pt idx="171">
                  <c:v>44073</c:v>
                </c:pt>
                <c:pt idx="172">
                  <c:v>44074</c:v>
                </c:pt>
                <c:pt idx="173">
                  <c:v>44075</c:v>
                </c:pt>
                <c:pt idx="174">
                  <c:v>44076</c:v>
                </c:pt>
                <c:pt idx="175">
                  <c:v>44077</c:v>
                </c:pt>
                <c:pt idx="176">
                  <c:v>44078</c:v>
                </c:pt>
                <c:pt idx="177">
                  <c:v>44079</c:v>
                </c:pt>
                <c:pt idx="178">
                  <c:v>44080</c:v>
                </c:pt>
                <c:pt idx="179">
                  <c:v>44081</c:v>
                </c:pt>
                <c:pt idx="180">
                  <c:v>44082</c:v>
                </c:pt>
                <c:pt idx="181">
                  <c:v>44083</c:v>
                </c:pt>
                <c:pt idx="182">
                  <c:v>44084</c:v>
                </c:pt>
                <c:pt idx="183">
                  <c:v>44085</c:v>
                </c:pt>
                <c:pt idx="184">
                  <c:v>44086</c:v>
                </c:pt>
                <c:pt idx="185">
                  <c:v>44087</c:v>
                </c:pt>
                <c:pt idx="186">
                  <c:v>44088</c:v>
                </c:pt>
                <c:pt idx="187">
                  <c:v>44089</c:v>
                </c:pt>
                <c:pt idx="188">
                  <c:v>44090</c:v>
                </c:pt>
                <c:pt idx="189">
                  <c:v>44091</c:v>
                </c:pt>
                <c:pt idx="190">
                  <c:v>44092</c:v>
                </c:pt>
                <c:pt idx="191">
                  <c:v>44093</c:v>
                </c:pt>
                <c:pt idx="192">
                  <c:v>44094</c:v>
                </c:pt>
                <c:pt idx="193">
                  <c:v>44095</c:v>
                </c:pt>
                <c:pt idx="194">
                  <c:v>44096</c:v>
                </c:pt>
                <c:pt idx="195">
                  <c:v>44097</c:v>
                </c:pt>
                <c:pt idx="196">
                  <c:v>44098</c:v>
                </c:pt>
                <c:pt idx="197">
                  <c:v>44099</c:v>
                </c:pt>
                <c:pt idx="198">
                  <c:v>44100</c:v>
                </c:pt>
                <c:pt idx="199">
                  <c:v>44101</c:v>
                </c:pt>
                <c:pt idx="200">
                  <c:v>44102</c:v>
                </c:pt>
                <c:pt idx="201">
                  <c:v>44103</c:v>
                </c:pt>
                <c:pt idx="202">
                  <c:v>44104</c:v>
                </c:pt>
                <c:pt idx="203">
                  <c:v>44105</c:v>
                </c:pt>
                <c:pt idx="204">
                  <c:v>44106</c:v>
                </c:pt>
                <c:pt idx="205">
                  <c:v>44107</c:v>
                </c:pt>
                <c:pt idx="206">
                  <c:v>44108</c:v>
                </c:pt>
                <c:pt idx="207">
                  <c:v>44109</c:v>
                </c:pt>
                <c:pt idx="208">
                  <c:v>44110</c:v>
                </c:pt>
                <c:pt idx="209">
                  <c:v>44111</c:v>
                </c:pt>
                <c:pt idx="210">
                  <c:v>44112</c:v>
                </c:pt>
                <c:pt idx="211">
                  <c:v>44113</c:v>
                </c:pt>
                <c:pt idx="212">
                  <c:v>44114</c:v>
                </c:pt>
                <c:pt idx="213">
                  <c:v>44115</c:v>
                </c:pt>
              </c:numCache>
            </c:numRef>
          </c:cat>
          <c:val>
            <c:numRef>
              <c:f>MODEL!$E$2:$E$215</c:f>
              <c:numCache>
                <c:formatCode>General</c:formatCode>
                <c:ptCount val="214"/>
                <c:pt idx="0">
                  <c:v>16</c:v>
                </c:pt>
                <c:pt idx="1">
                  <c:v>24</c:v>
                </c:pt>
                <c:pt idx="2">
                  <c:v>38</c:v>
                </c:pt>
                <c:pt idx="3">
                  <c:v>51</c:v>
                </c:pt>
                <c:pt idx="4">
                  <c:v>62</c:v>
                </c:pt>
                <c:pt idx="5">
                  <c:v>85</c:v>
                </c:pt>
                <c:pt idx="6">
                  <c:v>116</c:v>
                </c:pt>
                <c:pt idx="7">
                  <c:v>150</c:v>
                </c:pt>
                <c:pt idx="8">
                  <c:v>202</c:v>
                </c:pt>
                <c:pt idx="9">
                  <c:v>240</c:v>
                </c:pt>
                <c:pt idx="10">
                  <c:v>274</c:v>
                </c:pt>
                <c:pt idx="11">
                  <c:v>402</c:v>
                </c:pt>
                <c:pt idx="12">
                  <c:v>554</c:v>
                </c:pt>
                <c:pt idx="13">
                  <c:v>709</c:v>
                </c:pt>
                <c:pt idx="14">
                  <c:v>927</c:v>
                </c:pt>
                <c:pt idx="15" formatCode="#,##0">
                  <c:v>1159.7576252387632</c:v>
                </c:pt>
                <c:pt idx="16" formatCode="#,##0">
                  <c:v>1482.895359766108</c:v>
                </c:pt>
                <c:pt idx="17" formatCode="#,##0">
                  <c:v>1898.8971335854044</c:v>
                </c:pt>
                <c:pt idx="18" formatCode="#,##0">
                  <c:v>2432.7220421621187</c:v>
                </c:pt>
                <c:pt idx="19" formatCode="#,##0">
                  <c:v>3117.0539725820831</c:v>
                </c:pt>
                <c:pt idx="20" formatCode="#,##0">
                  <c:v>3994.048672975473</c:v>
                </c:pt>
                <c:pt idx="21" formatCode="#,##0">
                  <c:v>5117.827080590193</c:v>
                </c:pt>
                <c:pt idx="22" formatCode="#,##0">
                  <c:v>6557.76972512259</c:v>
                </c:pt>
                <c:pt idx="23" formatCode="#,##0">
                  <c:v>8402.7749145602465</c:v>
                </c:pt>
                <c:pt idx="24" formatCode="#,##0">
                  <c:v>10766.725225190006</c:v>
                </c:pt>
                <c:pt idx="25" formatCode="#,##0">
                  <c:v>13795.488794023364</c:v>
                </c:pt>
                <c:pt idx="26" formatCode="#,##0">
                  <c:v>17675.877146851053</c:v>
                </c:pt>
                <c:pt idx="27" formatCode="#,##0">
                  <c:v>22647.098236439473</c:v>
                </c:pt>
                <c:pt idx="28" formatCode="#,##0">
                  <c:v>29015.389232497579</c:v>
                </c:pt>
                <c:pt idx="29" formatCode="#,##0">
                  <c:v>37172.695734464891</c:v>
                </c:pt>
                <c:pt idx="30" formatCode="#,##0">
                  <c:v>47620.490325862665</c:v>
                </c:pt>
                <c:pt idx="31" formatCode="#,##0">
                  <c:v>61000.101935405313</c:v>
                </c:pt>
                <c:pt idx="32" formatCode="#,##0">
                  <c:v>78131.265992354209</c:v>
                </c:pt>
                <c:pt idx="33" formatCode="#,##0">
                  <c:v>100061.00927759171</c:v>
                </c:pt>
                <c:pt idx="34" formatCode="#,##0">
                  <c:v>128125.45257484863</c:v>
                </c:pt>
                <c:pt idx="35" formatCode="#,##0">
                  <c:v>164027.63740783144</c:v>
                </c:pt>
                <c:pt idx="36" formatCode="#,##0">
                  <c:v>209935.02822974438</c:v>
                </c:pt>
                <c:pt idx="37" formatCode="#,##0">
                  <c:v>268600.8400053787</c:v>
                </c:pt>
                <c:pt idx="38" formatCode="#,##0">
                  <c:v>343513.6639248546</c:v>
                </c:pt>
                <c:pt idx="39" formatCode="#,##0">
                  <c:v>439079.78356107703</c:v>
                </c:pt>
                <c:pt idx="40" formatCode="#,##0">
                  <c:v>560841.71025729703</c:v>
                </c:pt>
                <c:pt idx="41" formatCode="#,##0">
                  <c:v>715734.21379094315</c:v>
                </c:pt>
                <c:pt idx="42" formatCode="#,##0">
                  <c:v>912374.55983864737</c:v>
                </c:pt>
                <c:pt idx="43" formatCode="#,##0">
                  <c:v>1161375.4623101756</c:v>
                </c:pt>
                <c:pt idx="44" formatCode="#,##0">
                  <c:v>1491816.4190408951</c:v>
                </c:pt>
                <c:pt idx="45" formatCode="#,##0">
                  <c:v>1917823.8032529426</c:v>
                </c:pt>
                <c:pt idx="46" formatCode="#,##0">
                  <c:v>2460005.6887050755</c:v>
                </c:pt>
                <c:pt idx="47" formatCode="#,##0">
                  <c:v>3143521.865045472</c:v>
                </c:pt>
                <c:pt idx="48" formatCode="#,##0">
                  <c:v>3996663.444174489</c:v>
                </c:pt>
                <c:pt idx="49" formatCode="#,##0">
                  <c:v>5048923.5274562454</c:v>
                </c:pt>
                <c:pt idx="50" formatCode="#,##0">
                  <c:v>6327949.2867901493</c:v>
                </c:pt>
                <c:pt idx="51" formatCode="#,##0">
                  <c:v>7855033.7519610589</c:v>
                </c:pt>
                <c:pt idx="52" formatCode="#,##0">
                  <c:v>9639187.4180755559</c:v>
                </c:pt>
                <c:pt idx="53" formatCode="#,##0">
                  <c:v>11670440.892999062</c:v>
                </c:pt>
                <c:pt idx="54" formatCode="#,##0">
                  <c:v>13913813.58353252</c:v>
                </c:pt>
                <c:pt idx="55" formatCode="#,##0">
                  <c:v>16306042.187431214</c:v>
                </c:pt>
                <c:pt idx="56" formatCode="#,##0">
                  <c:v>18757199.366565194</c:v>
                </c:pt>
                <c:pt idx="57" formatCode="#,##0">
                  <c:v>21158330.178272072</c:v>
                </c:pt>
                <c:pt idx="58" formatCode="#,##0">
                  <c:v>23394290.173619919</c:v>
                </c:pt>
                <c:pt idx="59" formatCode="#,##0">
                  <c:v>25358904.796234973</c:v>
                </c:pt>
                <c:pt idx="60" formatCode="#,##0">
                  <c:v>26968525.718799431</c:v>
                </c:pt>
                <c:pt idx="61" formatCode="#,##0">
                  <c:v>28170671.716740847</c:v>
                </c:pt>
                <c:pt idx="62" formatCode="#,##0">
                  <c:v>28946333.719490383</c:v>
                </c:pt>
                <c:pt idx="63" formatCode="#,##0">
                  <c:v>29306626.572750449</c:v>
                </c:pt>
                <c:pt idx="64" formatCode="#,##0">
                  <c:v>29285823.152995091</c:v>
                </c:pt>
                <c:pt idx="65" formatCode="#,##0">
                  <c:v>28933095.038501479</c:v>
                </c:pt>
                <c:pt idx="66" formatCode="#,##0">
                  <c:v>28304786.309175465</c:v>
                </c:pt>
                <c:pt idx="67" formatCode="#,##0">
                  <c:v>27458252.551380124</c:v>
                </c:pt>
                <c:pt idx="68" formatCode="#,##0">
                  <c:v>26447584.653759371</c:v>
                </c:pt>
                <c:pt idx="69" formatCode="#,##0">
                  <c:v>25321070.927500799</c:v>
                </c:pt>
                <c:pt idx="70" formatCode="#,##0">
                  <c:v>24120031.988230836</c:v>
                </c:pt>
                <c:pt idx="71" formatCode="#,##0">
                  <c:v>22878618.054674901</c:v>
                </c:pt>
                <c:pt idx="72" formatCode="#,##0">
                  <c:v>21624207.600944016</c:v>
                </c:pt>
                <c:pt idx="73" formatCode="#,##0">
                  <c:v>20378130.410180703</c:v>
                </c:pt>
                <c:pt idx="74" formatCode="#,##0">
                  <c:v>19156522.89278708</c:v>
                </c:pt>
                <c:pt idx="75" formatCode="#,##0">
                  <c:v>17971193.926634878</c:v>
                </c:pt>
                <c:pt idx="76" formatCode="#,##0">
                  <c:v>16830431.646226045</c:v>
                </c:pt>
                <c:pt idx="77" formatCode="#,##0">
                  <c:v>15739717.208461918</c:v>
                </c:pt>
                <c:pt idx="78" formatCode="#,##0">
                  <c:v>14702334.156071115</c:v>
                </c:pt>
                <c:pt idx="79" formatCode="#,##0">
                  <c:v>13719875.26062361</c:v>
                </c:pt>
                <c:pt idx="80" formatCode="#,##0">
                  <c:v>12792655.723861808</c:v>
                </c:pt>
                <c:pt idx="81" formatCode="#,##0">
                  <c:v>11920044.646886665</c:v>
                </c:pt>
                <c:pt idx="82" formatCode="#,##0">
                  <c:v>11100727.345637718</c:v>
                </c:pt>
                <c:pt idx="83" formatCode="#,##0">
                  <c:v>10332910.459482454</c:v>
                </c:pt>
                <c:pt idx="84" formatCode="#,##0">
                  <c:v>9614480.5375025403</c:v>
                </c:pt>
                <c:pt idx="85" formatCode="#,##0">
                  <c:v>8943125.2968833148</c:v>
                </c:pt>
                <c:pt idx="86" formatCode="#,##0">
                  <c:v>8316425.2575059431</c:v>
                </c:pt>
                <c:pt idx="87" formatCode="#,##0">
                  <c:v>7731922.0841796231</c:v>
                </c:pt>
                <c:pt idx="88" formatCode="#,##0">
                  <c:v>7187168.7641117023</c:v>
                </c:pt>
                <c:pt idx="89" formatCode="#,##0">
                  <c:v>6679765.724963367</c:v>
                </c:pt>
                <c:pt idx="90" formatCode="#,##0">
                  <c:v>6207386.1502419859</c:v>
                </c:pt>
                <c:pt idx="91" formatCode="#,##0">
                  <c:v>5767793.0559756635</c:v>
                </c:pt>
                <c:pt idx="92" formatCode="#,##0">
                  <c:v>5358850.1341171898</c:v>
                </c:pt>
                <c:pt idx="93" formatCode="#,##0">
                  <c:v>4978527.9223301355</c:v>
                </c:pt>
                <c:pt idx="94" formatCode="#,##0">
                  <c:v>4624906.5067829918</c:v>
                </c:pt>
                <c:pt idx="95" formatCode="#,##0">
                  <c:v>4296175.6868197946</c:v>
                </c:pt>
                <c:pt idx="96" formatCode="#,##0">
                  <c:v>3990633.313021488</c:v>
                </c:pt>
                <c:pt idx="97" formatCode="#,##0">
                  <c:v>3706682.340874522</c:v>
                </c:pt>
                <c:pt idx="98" formatCode="#,##0">
                  <c:v>3442827.0109352572</c:v>
                </c:pt>
                <c:pt idx="99" formatCode="#,##0">
                  <c:v>3197668.4648822644</c:v>
                </c:pt>
                <c:pt idx="100" formatCode="#,##0">
                  <c:v>2969900.0286802249</c:v>
                </c:pt>
                <c:pt idx="101" formatCode="#,##0">
                  <c:v>2758302.3340813187</c:v>
                </c:pt>
                <c:pt idx="102" formatCode="#,##0">
                  <c:v>2561738.4037974626</c:v>
                </c:pt>
                <c:pt idx="103" formatCode="#,##0">
                  <c:v>2379148.7907011327</c:v>
                </c:pt>
                <c:pt idx="104" formatCode="#,##0">
                  <c:v>2209546.8348635589</c:v>
                </c:pt>
                <c:pt idx="105" formatCode="#,##0">
                  <c:v>2052014.0821782399</c:v>
                </c:pt>
                <c:pt idx="106" formatCode="#,##0">
                  <c:v>1905695.8932408085</c:v>
                </c:pt>
                <c:pt idx="107" formatCode="#,##0">
                  <c:v>1769797.2598985957</c:v>
                </c:pt>
                <c:pt idx="108" formatCode="#,##0">
                  <c:v>1643578.838545267</c:v>
                </c:pt>
                <c:pt idx="109" formatCode="#,##0">
                  <c:v>1526353.2031242091</c:v>
                </c:pt>
                <c:pt idx="110" formatCode="#,##0">
                  <c:v>1417481.3163852852</c:v>
                </c:pt>
                <c:pt idx="111" formatCode="#,##0">
                  <c:v>1316369.2148032011</c:v>
                </c:pt>
                <c:pt idx="112" formatCode="#,##0">
                  <c:v>1222464.9003976483</c:v>
                </c:pt>
                <c:pt idx="113" formatCode="#,##0">
                  <c:v>1135255.4312548547</c:v>
                </c:pt>
                <c:pt idx="114" formatCode="#,##0">
                  <c:v>1054264.201653148</c:v>
                </c:pt>
                <c:pt idx="115" formatCode="#,##0">
                  <c:v>979048.40220121422</c:v>
                </c:pt>
                <c:pt idx="116" formatCode="#,##0">
                  <c:v>909196.65019998839</c:v>
                </c:pt>
                <c:pt idx="117" formatCode="#,##0">
                  <c:v>844326.78045632772</c:v>
                </c:pt>
                <c:pt idx="118" formatCode="#,##0">
                  <c:v>784083.78694724326</c:v>
                </c:pt>
                <c:pt idx="119" formatCode="#,##0">
                  <c:v>728137.90601106652</c:v>
                </c:pt>
                <c:pt idx="120" formatCode="#,##0">
                  <c:v>676182.83209153486</c:v>
                </c:pt>
                <c:pt idx="121" formatCode="#,##0">
                  <c:v>627934.05745629244</c:v>
                </c:pt>
                <c:pt idx="122" formatCode="#,##0">
                  <c:v>583127.32773326209</c:v>
                </c:pt>
                <c:pt idx="123" formatCode="#,##0">
                  <c:v>541517.20554244274</c:v>
                </c:pt>
                <c:pt idx="124" formatCode="#,##0">
                  <c:v>502875.73493649857</c:v>
                </c:pt>
                <c:pt idx="125" formatCode="#,##0">
                  <c:v>466991.19979350996</c:v>
                </c:pt>
                <c:pt idx="126" formatCode="#,##0">
                  <c:v>433666.96972419979</c:v>
                </c:pt>
                <c:pt idx="127" formatCode="#,##0">
                  <c:v>402720.42746022524</c:v>
                </c:pt>
                <c:pt idx="128" formatCode="#,##0">
                  <c:v>373981.97207739344</c:v>
                </c:pt>
                <c:pt idx="129" formatCode="#,##0">
                  <c:v>347294.09277651191</c:v>
                </c:pt>
                <c:pt idx="130" formatCode="#,##0">
                  <c:v>322510.50829431368</c:v>
                </c:pt>
                <c:pt idx="131" formatCode="#,##0">
                  <c:v>299495.3673472837</c:v>
                </c:pt>
                <c:pt idx="132" formatCode="#,##0">
                  <c:v>278122.50582243281</c:v>
                </c:pt>
                <c:pt idx="133" formatCode="#,##0">
                  <c:v>258274.75672152455</c:v>
                </c:pt>
                <c:pt idx="134" formatCode="#,##0">
                  <c:v>239843.30913956941</c:v>
                </c:pt>
                <c:pt idx="135" formatCode="#,##0">
                  <c:v>222727.11281527471</c:v>
                </c:pt>
                <c:pt idx="136" formatCode="#,##0">
                  <c:v>206829.63478915385</c:v>
                </c:pt>
                <c:pt idx="137" formatCode="#,##0">
                  <c:v>192064.79054258479</c:v>
                </c:pt>
                <c:pt idx="138" formatCode="#,##0">
                  <c:v>178352.40275403517</c:v>
                </c:pt>
                <c:pt idx="139" formatCode="#,##0">
                  <c:v>165617.8397806875</c:v>
                </c:pt>
                <c:pt idx="140" formatCode="#,##0">
                  <c:v>153791.66485673669</c:v>
                </c:pt>
                <c:pt idx="141" formatCode="#,##0">
                  <c:v>142809.29901940064</c:v>
                </c:pt>
                <c:pt idx="142" formatCode="#,##0">
                  <c:v>132610.69961448087</c:v>
                </c:pt>
                <c:pt idx="143" formatCode="#,##0">
                  <c:v>123140.05539293887</c:v>
                </c:pt>
                <c:pt idx="144" formatCode="#,##0">
                  <c:v>114345.49860663393</c:v>
                </c:pt>
                <c:pt idx="145" formatCode="#,##0">
                  <c:v>106178.83408391025</c:v>
                </c:pt>
                <c:pt idx="146" formatCode="#,##0">
                  <c:v>98595.284968372143</c:v>
                </c:pt>
                <c:pt idx="147" formatCode="#,##0">
                  <c:v>91553.254602758592</c:v>
                </c:pt>
                <c:pt idx="148" formatCode="#,##0">
                  <c:v>85014.103908799894</c:v>
                </c:pt>
                <c:pt idx="149" formatCode="#,##0">
                  <c:v>78941.94353427866</c:v>
                </c:pt>
                <c:pt idx="150" formatCode="#,##0">
                  <c:v>73303.439996053537</c:v>
                </c:pt>
                <c:pt idx="151" formatCode="#,##0">
                  <c:v>68067.635032002945</c:v>
                </c:pt>
                <c:pt idx="152" formatCode="#,##0">
                  <c:v>63205.777377896215</c:v>
                </c:pt>
                <c:pt idx="153" formatCode="#,##0">
                  <c:v>58691.166201323751</c:v>
                </c:pt>
                <c:pt idx="154" formatCode="#,##0">
                  <c:v>54499.005449758573</c:v>
                </c:pt>
                <c:pt idx="155" formatCode="#,##0">
                  <c:v>50606.268400458568</c:v>
                </c:pt>
                <c:pt idx="156" formatCode="#,##0">
                  <c:v>46991.571733973586</c:v>
                </c:pt>
                <c:pt idx="157" formatCode="#,##0">
                  <c:v>43635.058488850591</c:v>
                </c:pt>
                <c:pt idx="158" formatCode="#,##0">
                  <c:v>40518.289291553316</c:v>
                </c:pt>
                <c:pt idx="159" formatCode="#,##0">
                  <c:v>37624.141291800683</c:v>
                </c:pt>
                <c:pt idx="160" formatCode="#,##0">
                  <c:v>34936.714268905096</c:v>
                </c:pt>
                <c:pt idx="161" formatCode="#,##0">
                  <c:v>32441.243408872364</c:v>
                </c:pt>
                <c:pt idx="162" formatCode="#,##0">
                  <c:v>30124.018284762558</c:v>
                </c:pt>
                <c:pt idx="163" formatCode="#,##0">
                  <c:v>27972.307603958187</c:v>
                </c:pt>
                <c:pt idx="164" formatCode="#,##0">
                  <c:v>25974.289315470174</c:v>
                </c:pt>
                <c:pt idx="165" formatCode="#,##0">
                  <c:v>24118.9856982112</c:v>
                </c:pt>
                <c:pt idx="166" formatCode="#,##0">
                  <c:v>22396.203077294929</c:v>
                </c:pt>
                <c:pt idx="167" formatCode="#,##0">
                  <c:v>20796.4758399194</c:v>
                </c:pt>
                <c:pt idx="168" formatCode="#,##0">
                  <c:v>19311.014445320023</c:v>
                </c:pt>
                <c:pt idx="169" formatCode="#,##0">
                  <c:v>17931.657144700457</c:v>
                </c:pt>
                <c:pt idx="170" formatCode="#,##0">
                  <c:v>16650.825147042178</c:v>
                </c:pt>
                <c:pt idx="171" formatCode="#,##0">
                  <c:v>15461.480985332983</c:v>
                </c:pt>
                <c:pt idx="172" formatCode="#,##0">
                  <c:v>14357.089855118846</c:v>
                </c:pt>
                <c:pt idx="173" formatCode="#,##0">
                  <c:v>13331.583713449736</c:v>
                </c:pt>
                <c:pt idx="174" formatCode="#,##0">
                  <c:v>12379.32794133286</c:v>
                </c:pt>
                <c:pt idx="175" formatCode="#,##0">
                  <c:v>11495.090386799091</c:v>
                </c:pt>
                <c:pt idx="176" formatCode="#,##0">
                  <c:v>10674.012618698805</c:v>
                </c:pt>
                <c:pt idx="177" formatCode="#,##0">
                  <c:v>9911.583233437912</c:v>
                </c:pt>
                <c:pt idx="178" formatCode="#,##0">
                  <c:v>9203.613068105542</c:v>
                </c:pt>
                <c:pt idx="179" formatCode="#,##0">
                  <c:v>8546.2121838900421</c:v>
                </c:pt>
                <c:pt idx="180" formatCode="#,##0">
                  <c:v>7935.7684933847841</c:v>
                </c:pt>
                <c:pt idx="181" formatCode="#,##0">
                  <c:v>7368.927914401037</c:v>
                </c:pt>
                <c:pt idx="182" formatCode="#,##0">
                  <c:v>6842.5759412801945</c:v>
                </c:pt>
                <c:pt idx="183" formatCode="#,##0">
                  <c:v>6353.8205324767459</c:v>
                </c:pt>
                <c:pt idx="184" formatCode="#,##0">
                  <c:v>5899.9762204086883</c:v>
                </c:pt>
                <c:pt idx="185" formatCode="#,##0">
                  <c:v>5478.5493562825641</c:v>
                </c:pt>
                <c:pt idx="186" formatCode="#,##0">
                  <c:v>5087.2244088325397</c:v>
                </c:pt>
                <c:pt idx="187" formatCode="#,##0">
                  <c:v>4723.8512417006905</c:v>
                </c:pt>
                <c:pt idx="188" formatCode="#,##0">
                  <c:v>4386.4332995606419</c:v>
                </c:pt>
                <c:pt idx="189" formatCode="#,##0">
                  <c:v>4073.1166380780955</c:v>
                </c:pt>
                <c:pt idx="190" formatCode="#,##0">
                  <c:v>3782.1797374370703</c:v>
                </c:pt>
                <c:pt idx="191" formatCode="#,##0">
                  <c:v>3512.0240434649804</c:v>
                </c:pt>
                <c:pt idx="192" formatCode="#,##0">
                  <c:v>3261.165184386829</c:v>
                </c:pt>
                <c:pt idx="193" formatCode="#,##0">
                  <c:v>3028.2248149504944</c:v>
                </c:pt>
                <c:pt idx="194" formatCode="#,##0">
                  <c:v>2811.9230431117885</c:v>
                </c:pt>
                <c:pt idx="195" formatCode="#,##0">
                  <c:v>2611.0713976685502</c:v>
                </c:pt>
                <c:pt idx="196" formatCode="#,##0">
                  <c:v>2424.5662982050712</c:v>
                </c:pt>
                <c:pt idx="197" formatCode="#,##0">
                  <c:v>2251.382991467915</c:v>
                </c:pt>
                <c:pt idx="198" formatCode="#,##0">
                  <c:v>2090.5699208568972</c:v>
                </c:pt>
                <c:pt idx="199" formatCode="#,##0">
                  <c:v>1941.2434980946362</c:v>
                </c:pt>
                <c:pt idx="200" formatCode="#,##0">
                  <c:v>1802.5832483478002</c:v>
                </c:pt>
                <c:pt idx="201" formatCode="#,##0">
                  <c:v>1673.8273021250432</c:v>
                </c:pt>
                <c:pt idx="202" formatCode="#,##0">
                  <c:v>1554.2682091819618</c:v>
                </c:pt>
                <c:pt idx="203" formatCode="#,##0">
                  <c:v>1443.2490514326378</c:v>
                </c:pt>
                <c:pt idx="204" formatCode="#,##0">
                  <c:v>1340.1598335102042</c:v>
                </c:pt>
                <c:pt idx="205" formatCode="#,##0">
                  <c:v>1244.4341311443986</c:v>
                </c:pt>
                <c:pt idx="206" formatCode="#,##0">
                  <c:v>1155.5459789406341</c:v>
                </c:pt>
                <c:pt idx="207" formatCode="#,##0">
                  <c:v>1073.0069804605009</c:v>
                </c:pt>
                <c:pt idx="208" formatCode="#,##0">
                  <c:v>996.3636247250422</c:v>
                </c:pt>
                <c:pt idx="209" formatCode="#,##0">
                  <c:v>925.19479439632914</c:v>
                </c:pt>
                <c:pt idx="210" formatCode="#,##0">
                  <c:v>859.10945194604096</c:v>
                </c:pt>
                <c:pt idx="211" formatCode="#,##0">
                  <c:v>797.74449109769671</c:v>
                </c:pt>
                <c:pt idx="212" formatCode="#,##0">
                  <c:v>740.7627417372837</c:v>
                </c:pt>
                <c:pt idx="213" formatCode="#,##0">
                  <c:v>687.85111733025894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2-4830-8E4D-282F3D9CF004}"/>
            </c:ext>
          </c:extLst>
        </c:ser>
        <c:ser>
          <c:idx val="3"/>
          <c:order val="3"/>
          <c:tx>
            <c:strRef>
              <c:f>MODEL!$F$1</c:f>
              <c:strCache>
                <c:ptCount val="1"/>
                <c:pt idx="0">
                  <c:v>Mild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MODEL!$B$2:$B$215</c:f>
              <c:numCache>
                <c:formatCode>d\-mmm\-yy</c:formatCode>
                <c:ptCount val="214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43953</c:v>
                </c:pt>
                <c:pt idx="52">
                  <c:v>43954</c:v>
                </c:pt>
                <c:pt idx="53">
                  <c:v>43955</c:v>
                </c:pt>
                <c:pt idx="54">
                  <c:v>43956</c:v>
                </c:pt>
                <c:pt idx="55">
                  <c:v>43957</c:v>
                </c:pt>
                <c:pt idx="56">
                  <c:v>43958</c:v>
                </c:pt>
                <c:pt idx="57">
                  <c:v>43959</c:v>
                </c:pt>
                <c:pt idx="58">
                  <c:v>43960</c:v>
                </c:pt>
                <c:pt idx="59">
                  <c:v>43961</c:v>
                </c:pt>
                <c:pt idx="60">
                  <c:v>43962</c:v>
                </c:pt>
                <c:pt idx="61">
                  <c:v>43963</c:v>
                </c:pt>
                <c:pt idx="62">
                  <c:v>43964</c:v>
                </c:pt>
                <c:pt idx="63">
                  <c:v>43965</c:v>
                </c:pt>
                <c:pt idx="64">
                  <c:v>43966</c:v>
                </c:pt>
                <c:pt idx="65">
                  <c:v>43967</c:v>
                </c:pt>
                <c:pt idx="66">
                  <c:v>43968</c:v>
                </c:pt>
                <c:pt idx="67">
                  <c:v>43969</c:v>
                </c:pt>
                <c:pt idx="68">
                  <c:v>43970</c:v>
                </c:pt>
                <c:pt idx="69">
                  <c:v>43971</c:v>
                </c:pt>
                <c:pt idx="70">
                  <c:v>43972</c:v>
                </c:pt>
                <c:pt idx="71">
                  <c:v>43973</c:v>
                </c:pt>
                <c:pt idx="72">
                  <c:v>43974</c:v>
                </c:pt>
                <c:pt idx="73">
                  <c:v>43975</c:v>
                </c:pt>
                <c:pt idx="74">
                  <c:v>43976</c:v>
                </c:pt>
                <c:pt idx="75">
                  <c:v>43977</c:v>
                </c:pt>
                <c:pt idx="76">
                  <c:v>43978</c:v>
                </c:pt>
                <c:pt idx="77">
                  <c:v>43979</c:v>
                </c:pt>
                <c:pt idx="78">
                  <c:v>43980</c:v>
                </c:pt>
                <c:pt idx="79">
                  <c:v>43981</c:v>
                </c:pt>
                <c:pt idx="80">
                  <c:v>43982</c:v>
                </c:pt>
                <c:pt idx="81">
                  <c:v>43983</c:v>
                </c:pt>
                <c:pt idx="82">
                  <c:v>43984</c:v>
                </c:pt>
                <c:pt idx="83">
                  <c:v>43985</c:v>
                </c:pt>
                <c:pt idx="84">
                  <c:v>43986</c:v>
                </c:pt>
                <c:pt idx="85">
                  <c:v>43987</c:v>
                </c:pt>
                <c:pt idx="86">
                  <c:v>43988</c:v>
                </c:pt>
                <c:pt idx="87">
                  <c:v>43989</c:v>
                </c:pt>
                <c:pt idx="88">
                  <c:v>43990</c:v>
                </c:pt>
                <c:pt idx="89">
                  <c:v>43991</c:v>
                </c:pt>
                <c:pt idx="90">
                  <c:v>43992</c:v>
                </c:pt>
                <c:pt idx="91">
                  <c:v>43993</c:v>
                </c:pt>
                <c:pt idx="92">
                  <c:v>43994</c:v>
                </c:pt>
                <c:pt idx="93">
                  <c:v>43995</c:v>
                </c:pt>
                <c:pt idx="94">
                  <c:v>43996</c:v>
                </c:pt>
                <c:pt idx="95">
                  <c:v>43997</c:v>
                </c:pt>
                <c:pt idx="96">
                  <c:v>43998</c:v>
                </c:pt>
                <c:pt idx="97">
                  <c:v>43999</c:v>
                </c:pt>
                <c:pt idx="98">
                  <c:v>44000</c:v>
                </c:pt>
                <c:pt idx="99">
                  <c:v>44001</c:v>
                </c:pt>
                <c:pt idx="100">
                  <c:v>44002</c:v>
                </c:pt>
                <c:pt idx="101">
                  <c:v>44003</c:v>
                </c:pt>
                <c:pt idx="102">
                  <c:v>44004</c:v>
                </c:pt>
                <c:pt idx="103">
                  <c:v>44005</c:v>
                </c:pt>
                <c:pt idx="104">
                  <c:v>44006</c:v>
                </c:pt>
                <c:pt idx="105">
                  <c:v>44007</c:v>
                </c:pt>
                <c:pt idx="106">
                  <c:v>44008</c:v>
                </c:pt>
                <c:pt idx="107">
                  <c:v>44009</c:v>
                </c:pt>
                <c:pt idx="108">
                  <c:v>44010</c:v>
                </c:pt>
                <c:pt idx="109">
                  <c:v>44011</c:v>
                </c:pt>
                <c:pt idx="110">
                  <c:v>44012</c:v>
                </c:pt>
                <c:pt idx="111">
                  <c:v>44013</c:v>
                </c:pt>
                <c:pt idx="112">
                  <c:v>44014</c:v>
                </c:pt>
                <c:pt idx="113">
                  <c:v>44015</c:v>
                </c:pt>
                <c:pt idx="114">
                  <c:v>44016</c:v>
                </c:pt>
                <c:pt idx="115">
                  <c:v>44017</c:v>
                </c:pt>
                <c:pt idx="116">
                  <c:v>44018</c:v>
                </c:pt>
                <c:pt idx="117">
                  <c:v>44019</c:v>
                </c:pt>
                <c:pt idx="118">
                  <c:v>44020</c:v>
                </c:pt>
                <c:pt idx="119">
                  <c:v>44021</c:v>
                </c:pt>
                <c:pt idx="120">
                  <c:v>44022</c:v>
                </c:pt>
                <c:pt idx="121">
                  <c:v>44023</c:v>
                </c:pt>
                <c:pt idx="122">
                  <c:v>44024</c:v>
                </c:pt>
                <c:pt idx="123">
                  <c:v>44025</c:v>
                </c:pt>
                <c:pt idx="124">
                  <c:v>44026</c:v>
                </c:pt>
                <c:pt idx="125">
                  <c:v>44027</c:v>
                </c:pt>
                <c:pt idx="126">
                  <c:v>44028</c:v>
                </c:pt>
                <c:pt idx="127">
                  <c:v>44029</c:v>
                </c:pt>
                <c:pt idx="128">
                  <c:v>44030</c:v>
                </c:pt>
                <c:pt idx="129">
                  <c:v>44031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44037</c:v>
                </c:pt>
                <c:pt idx="136">
                  <c:v>44038</c:v>
                </c:pt>
                <c:pt idx="137">
                  <c:v>44039</c:v>
                </c:pt>
                <c:pt idx="138">
                  <c:v>44040</c:v>
                </c:pt>
                <c:pt idx="139">
                  <c:v>44041</c:v>
                </c:pt>
                <c:pt idx="140">
                  <c:v>44042</c:v>
                </c:pt>
                <c:pt idx="141">
                  <c:v>44043</c:v>
                </c:pt>
                <c:pt idx="142">
                  <c:v>44044</c:v>
                </c:pt>
                <c:pt idx="143">
                  <c:v>44045</c:v>
                </c:pt>
                <c:pt idx="144">
                  <c:v>44046</c:v>
                </c:pt>
                <c:pt idx="145">
                  <c:v>44047</c:v>
                </c:pt>
                <c:pt idx="146">
                  <c:v>44048</c:v>
                </c:pt>
                <c:pt idx="147">
                  <c:v>44049</c:v>
                </c:pt>
                <c:pt idx="148">
                  <c:v>44050</c:v>
                </c:pt>
                <c:pt idx="149">
                  <c:v>44051</c:v>
                </c:pt>
                <c:pt idx="150">
                  <c:v>44052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44058</c:v>
                </c:pt>
                <c:pt idx="157">
                  <c:v>44059</c:v>
                </c:pt>
                <c:pt idx="158">
                  <c:v>44060</c:v>
                </c:pt>
                <c:pt idx="159">
                  <c:v>44061</c:v>
                </c:pt>
                <c:pt idx="160">
                  <c:v>44062</c:v>
                </c:pt>
                <c:pt idx="161">
                  <c:v>44063</c:v>
                </c:pt>
                <c:pt idx="162">
                  <c:v>44064</c:v>
                </c:pt>
                <c:pt idx="163">
                  <c:v>44065</c:v>
                </c:pt>
                <c:pt idx="164">
                  <c:v>44066</c:v>
                </c:pt>
                <c:pt idx="165">
                  <c:v>44067</c:v>
                </c:pt>
                <c:pt idx="166">
                  <c:v>44068</c:v>
                </c:pt>
                <c:pt idx="167">
                  <c:v>44069</c:v>
                </c:pt>
                <c:pt idx="168">
                  <c:v>44070</c:v>
                </c:pt>
                <c:pt idx="169">
                  <c:v>44071</c:v>
                </c:pt>
                <c:pt idx="170">
                  <c:v>44072</c:v>
                </c:pt>
                <c:pt idx="171">
                  <c:v>44073</c:v>
                </c:pt>
                <c:pt idx="172">
                  <c:v>44074</c:v>
                </c:pt>
                <c:pt idx="173">
                  <c:v>44075</c:v>
                </c:pt>
                <c:pt idx="174">
                  <c:v>44076</c:v>
                </c:pt>
                <c:pt idx="175">
                  <c:v>44077</c:v>
                </c:pt>
                <c:pt idx="176">
                  <c:v>44078</c:v>
                </c:pt>
                <c:pt idx="177">
                  <c:v>44079</c:v>
                </c:pt>
                <c:pt idx="178">
                  <c:v>44080</c:v>
                </c:pt>
                <c:pt idx="179">
                  <c:v>44081</c:v>
                </c:pt>
                <c:pt idx="180">
                  <c:v>44082</c:v>
                </c:pt>
                <c:pt idx="181">
                  <c:v>44083</c:v>
                </c:pt>
                <c:pt idx="182">
                  <c:v>44084</c:v>
                </c:pt>
                <c:pt idx="183">
                  <c:v>44085</c:v>
                </c:pt>
                <c:pt idx="184">
                  <c:v>44086</c:v>
                </c:pt>
                <c:pt idx="185">
                  <c:v>44087</c:v>
                </c:pt>
                <c:pt idx="186">
                  <c:v>44088</c:v>
                </c:pt>
                <c:pt idx="187">
                  <c:v>44089</c:v>
                </c:pt>
                <c:pt idx="188">
                  <c:v>44090</c:v>
                </c:pt>
                <c:pt idx="189">
                  <c:v>44091</c:v>
                </c:pt>
                <c:pt idx="190">
                  <c:v>44092</c:v>
                </c:pt>
                <c:pt idx="191">
                  <c:v>44093</c:v>
                </c:pt>
                <c:pt idx="192">
                  <c:v>44094</c:v>
                </c:pt>
                <c:pt idx="193">
                  <c:v>44095</c:v>
                </c:pt>
                <c:pt idx="194">
                  <c:v>44096</c:v>
                </c:pt>
                <c:pt idx="195">
                  <c:v>44097</c:v>
                </c:pt>
                <c:pt idx="196">
                  <c:v>44098</c:v>
                </c:pt>
                <c:pt idx="197">
                  <c:v>44099</c:v>
                </c:pt>
                <c:pt idx="198">
                  <c:v>44100</c:v>
                </c:pt>
                <c:pt idx="199">
                  <c:v>44101</c:v>
                </c:pt>
                <c:pt idx="200">
                  <c:v>44102</c:v>
                </c:pt>
                <c:pt idx="201">
                  <c:v>44103</c:v>
                </c:pt>
                <c:pt idx="202">
                  <c:v>44104</c:v>
                </c:pt>
                <c:pt idx="203">
                  <c:v>44105</c:v>
                </c:pt>
                <c:pt idx="204">
                  <c:v>44106</c:v>
                </c:pt>
                <c:pt idx="205">
                  <c:v>44107</c:v>
                </c:pt>
                <c:pt idx="206">
                  <c:v>44108</c:v>
                </c:pt>
                <c:pt idx="207">
                  <c:v>44109</c:v>
                </c:pt>
                <c:pt idx="208">
                  <c:v>44110</c:v>
                </c:pt>
                <c:pt idx="209">
                  <c:v>44111</c:v>
                </c:pt>
                <c:pt idx="210">
                  <c:v>44112</c:v>
                </c:pt>
                <c:pt idx="211">
                  <c:v>44113</c:v>
                </c:pt>
                <c:pt idx="212">
                  <c:v>44114</c:v>
                </c:pt>
                <c:pt idx="213">
                  <c:v>44115</c:v>
                </c:pt>
              </c:numCache>
            </c:numRef>
          </c:cat>
          <c:val>
            <c:numRef>
              <c:f>MODEL!$F$2:$F$215</c:f>
              <c:numCache>
                <c:formatCode>0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741.6</c:v>
                </c:pt>
                <c:pt idx="15" formatCode="#,##0">
                  <c:v>927.80610019101061</c:v>
                </c:pt>
                <c:pt idx="16" formatCode="#,##0">
                  <c:v>1186.3162878128865</c:v>
                </c:pt>
                <c:pt idx="17" formatCode="#,##0">
                  <c:v>1519.1177068683237</c:v>
                </c:pt>
                <c:pt idx="18" formatCode="#,##0">
                  <c:v>1946.1776337296951</c:v>
                </c:pt>
                <c:pt idx="19" formatCode="#,##0">
                  <c:v>2493.6431780656667</c:v>
                </c:pt>
                <c:pt idx="20" formatCode="#,##0">
                  <c:v>3195.2389383803784</c:v>
                </c:pt>
                <c:pt idx="21" formatCode="#,##0">
                  <c:v>4094.2616644721547</c:v>
                </c:pt>
                <c:pt idx="22" formatCode="#,##0">
                  <c:v>5246.2157800980722</c:v>
                </c:pt>
                <c:pt idx="23" formatCode="#,##0">
                  <c:v>6722.2199316481974</c:v>
                </c:pt>
                <c:pt idx="24" formatCode="#,##0">
                  <c:v>8613.3801801520058</c:v>
                </c:pt>
                <c:pt idx="25" formatCode="#,##0">
                  <c:v>11036.391035218692</c:v>
                </c:pt>
                <c:pt idx="26" formatCode="#,##0">
                  <c:v>14140.701717480842</c:v>
                </c:pt>
                <c:pt idx="27" formatCode="#,##0">
                  <c:v>18117.678589151579</c:v>
                </c:pt>
                <c:pt idx="28" formatCode="#,##0">
                  <c:v>23212.311385998066</c:v>
                </c:pt>
                <c:pt idx="29" formatCode="#,##0">
                  <c:v>29738.156587571913</c:v>
                </c:pt>
                <c:pt idx="30" formatCode="#,##0">
                  <c:v>38096.392260690132</c:v>
                </c:pt>
                <c:pt idx="31" formatCode="#,##0">
                  <c:v>48800.081548324255</c:v>
                </c:pt>
                <c:pt idx="32" formatCode="#,##0">
                  <c:v>62505.012793883368</c:v>
                </c:pt>
                <c:pt idx="33" formatCode="#,##0">
                  <c:v>80048.807422073383</c:v>
                </c:pt>
                <c:pt idx="34" formatCode="#,##0">
                  <c:v>102500.36205987891</c:v>
                </c:pt>
                <c:pt idx="35" formatCode="#,##0">
                  <c:v>131222.10992626517</c:v>
                </c:pt>
                <c:pt idx="36" formatCode="#,##0">
                  <c:v>167948.02258379551</c:v>
                </c:pt>
                <c:pt idx="37" formatCode="#,##0">
                  <c:v>214880.67200430296</c:v>
                </c:pt>
                <c:pt idx="38" formatCode="#,##0">
                  <c:v>274810.9311398837</c:v>
                </c:pt>
                <c:pt idx="39" formatCode="#,##0">
                  <c:v>351263.82684886164</c:v>
                </c:pt>
                <c:pt idx="40" formatCode="#,##0">
                  <c:v>448673.36820583767</c:v>
                </c:pt>
                <c:pt idx="41" formatCode="#,##0">
                  <c:v>572587.37103275454</c:v>
                </c:pt>
                <c:pt idx="42" formatCode="#,##0">
                  <c:v>729899.64787091792</c:v>
                </c:pt>
                <c:pt idx="43" formatCode="#,##0">
                  <c:v>929100.36984814052</c:v>
                </c:pt>
                <c:pt idx="44" formatCode="#,##0">
                  <c:v>1193453.1352327161</c:v>
                </c:pt>
                <c:pt idx="45" formatCode="#,##0">
                  <c:v>1534259.0426023542</c:v>
                </c:pt>
                <c:pt idx="46" formatCode="#,##0">
                  <c:v>1968004.5509640605</c:v>
                </c:pt>
                <c:pt idx="47" formatCode="#,##0">
                  <c:v>2514817.492036378</c:v>
                </c:pt>
                <c:pt idx="48" formatCode="#,##0">
                  <c:v>3197330.7553395913</c:v>
                </c:pt>
                <c:pt idx="49" formatCode="#,##0">
                  <c:v>4039138.8219649964</c:v>
                </c:pt>
                <c:pt idx="50" formatCode="#,##0">
                  <c:v>5062359.4294321202</c:v>
                </c:pt>
                <c:pt idx="51" formatCode="#,##0">
                  <c:v>6284027.0015688473</c:v>
                </c:pt>
                <c:pt idx="52" formatCode="#,##0">
                  <c:v>7711349.9344604453</c:v>
                </c:pt>
                <c:pt idx="53" formatCode="#,##0">
                  <c:v>9336352.7143992502</c:v>
                </c:pt>
                <c:pt idx="54" formatCode="#,##0">
                  <c:v>11131050.866826016</c:v>
                </c:pt>
                <c:pt idx="55" formatCode="#,##0">
                  <c:v>13044833.749944972</c:v>
                </c:pt>
                <c:pt idx="56" formatCode="#,##0">
                  <c:v>15005759.493252156</c:v>
                </c:pt>
                <c:pt idx="57" formatCode="#,##0">
                  <c:v>16926664.142617658</c:v>
                </c:pt>
                <c:pt idx="58" formatCode="#,##0">
                  <c:v>18715432.138895936</c:v>
                </c:pt>
                <c:pt idx="59" formatCode="#,##0">
                  <c:v>20287123.83698798</c:v>
                </c:pt>
                <c:pt idx="60" formatCode="#,##0">
                  <c:v>21574820.575039547</c:v>
                </c:pt>
                <c:pt idx="61" formatCode="#,##0">
                  <c:v>22536537.373392679</c:v>
                </c:pt>
                <c:pt idx="62" formatCode="#,##0">
                  <c:v>23157066.975592308</c:v>
                </c:pt>
                <c:pt idx="63" formatCode="#,##0">
                  <c:v>23445301.258200362</c:v>
                </c:pt>
                <c:pt idx="64" formatCode="#,##0">
                  <c:v>23428658.522396073</c:v>
                </c:pt>
                <c:pt idx="65" formatCode="#,##0">
                  <c:v>23146476.030801184</c:v>
                </c:pt>
                <c:pt idx="66" formatCode="#,##0">
                  <c:v>22643829.047340374</c:v>
                </c:pt>
                <c:pt idx="67" formatCode="#,##0">
                  <c:v>21966602.041104101</c:v>
                </c:pt>
                <c:pt idx="68" formatCode="#,##0">
                  <c:v>21158067.7230075</c:v>
                </c:pt>
                <c:pt idx="69" formatCode="#,##0">
                  <c:v>20256856.742000639</c:v>
                </c:pt>
                <c:pt idx="70" formatCode="#,##0">
                  <c:v>19296025.590584669</c:v>
                </c:pt>
                <c:pt idx="71" formatCode="#,##0">
                  <c:v>18302894.443739921</c:v>
                </c:pt>
                <c:pt idx="72" formatCode="#,##0">
                  <c:v>17299366.080755215</c:v>
                </c:pt>
                <c:pt idx="73" formatCode="#,##0">
                  <c:v>16302504.328144563</c:v>
                </c:pt>
                <c:pt idx="74" formatCode="#,##0">
                  <c:v>15325218.314229665</c:v>
                </c:pt>
                <c:pt idx="75" formatCode="#,##0">
                  <c:v>14376955.141307903</c:v>
                </c:pt>
                <c:pt idx="76" formatCode="#,##0">
                  <c:v>13464345.316980837</c:v>
                </c:pt>
                <c:pt idx="77" formatCode="#,##0">
                  <c:v>12591773.766769536</c:v>
                </c:pt>
                <c:pt idx="78" formatCode="#,##0">
                  <c:v>11761867.324856892</c:v>
                </c:pt>
                <c:pt idx="79" formatCode="#,##0">
                  <c:v>10975900.208498888</c:v>
                </c:pt>
                <c:pt idx="80" formatCode="#,##0">
                  <c:v>10234124.579089448</c:v>
                </c:pt>
                <c:pt idx="81" formatCode="#,##0">
                  <c:v>9536035.717509333</c:v>
                </c:pt>
                <c:pt idx="82" formatCode="#,##0">
                  <c:v>8880581.8765101749</c:v>
                </c:pt>
                <c:pt idx="83" formatCode="#,##0">
                  <c:v>8266328.3675859636</c:v>
                </c:pt>
                <c:pt idx="84" formatCode="#,##0">
                  <c:v>7691584.4300020328</c:v>
                </c:pt>
                <c:pt idx="85" formatCode="#,##0">
                  <c:v>7154500.2375066523</c:v>
                </c:pt>
                <c:pt idx="86" formatCode="#,##0">
                  <c:v>6653140.2060047546</c:v>
                </c:pt>
                <c:pt idx="87" formatCode="#,##0">
                  <c:v>6185537.6673436984</c:v>
                </c:pt>
                <c:pt idx="88" formatCode="#,##0">
                  <c:v>5749735.0112893619</c:v>
                </c:pt>
                <c:pt idx="89" formatCode="#,##0">
                  <c:v>5343812.5799706941</c:v>
                </c:pt>
                <c:pt idx="90" formatCode="#,##0">
                  <c:v>4965908.9201935893</c:v>
                </c:pt>
                <c:pt idx="91" formatCode="#,##0">
                  <c:v>4614234.4447805313</c:v>
                </c:pt>
                <c:pt idx="92" formatCode="#,##0">
                  <c:v>4287080.107293752</c:v>
                </c:pt>
                <c:pt idx="93" formatCode="#,##0">
                  <c:v>3982822.3378641084</c:v>
                </c:pt>
                <c:pt idx="94" formatCode="#,##0">
                  <c:v>3699925.2054263935</c:v>
                </c:pt>
                <c:pt idx="95" formatCode="#,##0">
                  <c:v>3436940.5494558359</c:v>
                </c:pt>
                <c:pt idx="96" formatCode="#,##0">
                  <c:v>3192506.6504171905</c:v>
                </c:pt>
                <c:pt idx="97" formatCode="#,##0">
                  <c:v>2965345.8726996179</c:v>
                </c:pt>
                <c:pt idx="98" formatCode="#,##0">
                  <c:v>2754261.6087482059</c:v>
                </c:pt>
                <c:pt idx="99" formatCode="#,##0">
                  <c:v>2558134.7719058115</c:v>
                </c:pt>
                <c:pt idx="100" formatCode="#,##0">
                  <c:v>2375920.0229441798</c:v>
                </c:pt>
                <c:pt idx="101" formatCode="#,##0">
                  <c:v>2206641.867265055</c:v>
                </c:pt>
                <c:pt idx="102" formatCode="#,##0">
                  <c:v>2049390.7230379703</c:v>
                </c:pt>
                <c:pt idx="103" formatCode="#,##0">
                  <c:v>1903319.0325609064</c:v>
                </c:pt>
                <c:pt idx="104" formatCode="#,##0">
                  <c:v>1767637.4678908472</c:v>
                </c:pt>
                <c:pt idx="105" formatCode="#,##0">
                  <c:v>1641611.265742592</c:v>
                </c:pt>
                <c:pt idx="106" formatCode="#,##0">
                  <c:v>1524556.7145926468</c:v>
                </c:pt>
                <c:pt idx="107" formatCode="#,##0">
                  <c:v>1415837.8079188766</c:v>
                </c:pt>
                <c:pt idx="108" formatCode="#,##0">
                  <c:v>1314863.0708362137</c:v>
                </c:pt>
                <c:pt idx="109" formatCode="#,##0">
                  <c:v>1221082.5624993674</c:v>
                </c:pt>
                <c:pt idx="110" formatCode="#,##0">
                  <c:v>1133985.0531082281</c:v>
                </c:pt>
                <c:pt idx="111" formatCode="#,##0">
                  <c:v>1053095.3718425611</c:v>
                </c:pt>
                <c:pt idx="112" formatCode="#,##0">
                  <c:v>977971.92031811876</c:v>
                </c:pt>
                <c:pt idx="113" formatCode="#,##0">
                  <c:v>908204.34500388382</c:v>
                </c:pt>
                <c:pt idx="114" formatCode="#,##0">
                  <c:v>843411.36132251844</c:v>
                </c:pt>
                <c:pt idx="115" formatCode="#,##0">
                  <c:v>783238.72176097147</c:v>
                </c:pt>
                <c:pt idx="116" formatCode="#,##0">
                  <c:v>727357.32015999081</c:v>
                </c:pt>
                <c:pt idx="117" formatCode="#,##0">
                  <c:v>675461.42436506227</c:v>
                </c:pt>
                <c:pt idx="118" formatCode="#,##0">
                  <c:v>627267.02955779468</c:v>
                </c:pt>
                <c:pt idx="119" formatCode="#,##0">
                  <c:v>582510.32480885321</c:v>
                </c:pt>
                <c:pt idx="120" formatCode="#,##0">
                  <c:v>540946.26567322796</c:v>
                </c:pt>
                <c:pt idx="121" formatCode="#,##0">
                  <c:v>502347.245965034</c:v>
                </c:pt>
                <c:pt idx="122" formatCode="#,##0">
                  <c:v>466501.86218660971</c:v>
                </c:pt>
                <c:pt idx="123" formatCode="#,##0">
                  <c:v>433213.7644339542</c:v>
                </c:pt>
                <c:pt idx="124" formatCode="#,##0">
                  <c:v>402300.5879491989</c:v>
                </c:pt>
                <c:pt idx="125" formatCode="#,##0">
                  <c:v>373592.95983480802</c:v>
                </c:pt>
                <c:pt idx="126" formatCode="#,##0">
                  <c:v>346933.57577935985</c:v>
                </c:pt>
                <c:pt idx="127" formatCode="#,##0">
                  <c:v>322176.3419681802</c:v>
                </c:pt>
                <c:pt idx="128" formatCode="#,##0">
                  <c:v>299185.57766191475</c:v>
                </c:pt>
                <c:pt idx="129" formatCode="#,##0">
                  <c:v>277835.27422120952</c:v>
                </c:pt>
                <c:pt idx="130" formatCode="#,##0">
                  <c:v>258008.40663545096</c:v>
                </c:pt>
                <c:pt idx="131" formatCode="#,##0">
                  <c:v>239596.29387782697</c:v>
                </c:pt>
                <c:pt idx="132" formatCode="#,##0">
                  <c:v>222498.00465794627</c:v>
                </c:pt>
                <c:pt idx="133" formatCode="#,##0">
                  <c:v>206619.80537721966</c:v>
                </c:pt>
                <c:pt idx="134" formatCode="#,##0">
                  <c:v>191874.64731165554</c:v>
                </c:pt>
                <c:pt idx="135" formatCode="#,##0">
                  <c:v>178181.69025221979</c:v>
                </c:pt>
                <c:pt idx="136" formatCode="#,##0">
                  <c:v>165463.70783132309</c:v>
                </c:pt>
                <c:pt idx="137" formatCode="#,##0">
                  <c:v>153651.83243406782</c:v>
                </c:pt>
                <c:pt idx="138" formatCode="#,##0">
                  <c:v>142681.92220322814</c:v>
                </c:pt>
                <c:pt idx="139" formatCode="#,##0">
                  <c:v>132494.27182455</c:v>
                </c:pt>
                <c:pt idx="140" formatCode="#,##0">
                  <c:v>123033.33188538936</c:v>
                </c:pt>
                <c:pt idx="141" formatCode="#,##0">
                  <c:v>114247.43921552051</c:v>
                </c:pt>
                <c:pt idx="142" formatCode="#,##0">
                  <c:v>106088.5596915847</c:v>
                </c:pt>
                <c:pt idx="143" formatCode="#,##0">
                  <c:v>98512.044314351107</c:v>
                </c:pt>
                <c:pt idx="144" formatCode="#,##0">
                  <c:v>91476.39888530715</c:v>
                </c:pt>
                <c:pt idx="145" formatCode="#,##0">
                  <c:v>84943.067267128208</c:v>
                </c:pt>
                <c:pt idx="146" formatCode="#,##0">
                  <c:v>78876.227974697715</c:v>
                </c:pt>
                <c:pt idx="147" formatCode="#,##0">
                  <c:v>73242.603682206871</c:v>
                </c:pt>
                <c:pt idx="148" formatCode="#,##0">
                  <c:v>68011.283127039918</c:v>
                </c:pt>
                <c:pt idx="149" formatCode="#,##0">
                  <c:v>63153.55482742293</c:v>
                </c:pt>
                <c:pt idx="150" formatCode="#,##0">
                  <c:v>58642.751996842831</c:v>
                </c:pt>
                <c:pt idx="151" formatCode="#,##0">
                  <c:v>54454.108025602356</c:v>
                </c:pt>
                <c:pt idx="152" formatCode="#,##0">
                  <c:v>50564.621902316976</c:v>
                </c:pt>
                <c:pt idx="153" formatCode="#,##0">
                  <c:v>46952.932961059007</c:v>
                </c:pt>
                <c:pt idx="154" formatCode="#,##0">
                  <c:v>43599.204359806863</c:v>
                </c:pt>
                <c:pt idx="155" formatCode="#,##0">
                  <c:v>40485.01472036686</c:v>
                </c:pt>
                <c:pt idx="156" formatCode="#,##0">
                  <c:v>37593.25738717887</c:v>
                </c:pt>
                <c:pt idx="157" formatCode="#,##0">
                  <c:v>34908.046791080473</c:v>
                </c:pt>
                <c:pt idx="158" formatCode="#,##0">
                  <c:v>32414.631433242655</c:v>
                </c:pt>
                <c:pt idx="159" formatCode="#,##0">
                  <c:v>30099.313033440547</c:v>
                </c:pt>
                <c:pt idx="160" formatCode="#,##0">
                  <c:v>27949.371415124078</c:v>
                </c:pt>
                <c:pt idx="161" formatCode="#,##0">
                  <c:v>25952.994727097892</c:v>
                </c:pt>
                <c:pt idx="162" formatCode="#,##0">
                  <c:v>24099.214627810048</c:v>
                </c:pt>
                <c:pt idx="163" formatCode="#,##0">
                  <c:v>22377.846083166551</c:v>
                </c:pt>
                <c:pt idx="164" formatCode="#,##0">
                  <c:v>20779.431452376142</c:v>
                </c:pt>
                <c:pt idx="165" formatCode="#,##0">
                  <c:v>19295.18855856896</c:v>
                </c:pt>
                <c:pt idx="166" formatCode="#,##0">
                  <c:v>17916.962461835945</c:v>
                </c:pt>
                <c:pt idx="167" formatCode="#,##0">
                  <c:v>16637.180671935519</c:v>
                </c:pt>
                <c:pt idx="168" formatCode="#,##0">
                  <c:v>15448.81155625602</c:v>
                </c:pt>
                <c:pt idx="169" formatCode="#,##0">
                  <c:v>14345.325715760366</c:v>
                </c:pt>
                <c:pt idx="170" formatCode="#,##0">
                  <c:v>13320.660117633743</c:v>
                </c:pt>
                <c:pt idx="171" formatCode="#,##0">
                  <c:v>12369.184788266386</c:v>
                </c:pt>
                <c:pt idx="172" formatCode="#,##0">
                  <c:v>11485.671884095078</c:v>
                </c:pt>
                <c:pt idx="173" formatCode="#,##0">
                  <c:v>10665.266970759789</c:v>
                </c:pt>
                <c:pt idx="174" formatCode="#,##0">
                  <c:v>9903.4623530662884</c:v>
                </c:pt>
                <c:pt idx="175" formatCode="#,##0">
                  <c:v>9196.0723094392724</c:v>
                </c:pt>
                <c:pt idx="176" formatCode="#,##0">
                  <c:v>8539.210094959044</c:v>
                </c:pt>
                <c:pt idx="177" formatCode="#,##0">
                  <c:v>7929.2665867503301</c:v>
                </c:pt>
                <c:pt idx="178" formatCode="#,##0">
                  <c:v>7362.8904544844336</c:v>
                </c:pt>
                <c:pt idx="179" formatCode="#,##0">
                  <c:v>6836.9697471120344</c:v>
                </c:pt>
                <c:pt idx="180" formatCode="#,##0">
                  <c:v>6348.614794707828</c:v>
                </c:pt>
                <c:pt idx="181" formatCode="#,##0">
                  <c:v>5895.1423315208303</c:v>
                </c:pt>
                <c:pt idx="182" formatCode="#,##0">
                  <c:v>5474.0607530241559</c:v>
                </c:pt>
                <c:pt idx="183" formatCode="#,##0">
                  <c:v>5083.0564259813973</c:v>
                </c:pt>
                <c:pt idx="184" formatCode="#,##0">
                  <c:v>4719.9809763269504</c:v>
                </c:pt>
                <c:pt idx="185" formatCode="#,##0">
                  <c:v>4382.8394850260511</c:v>
                </c:pt>
                <c:pt idx="186" formatCode="#,##0">
                  <c:v>4069.7795270660317</c:v>
                </c:pt>
                <c:pt idx="187" formatCode="#,##0">
                  <c:v>3779.0809933605524</c:v>
                </c:pt>
                <c:pt idx="188" formatCode="#,##0">
                  <c:v>3509.1466396485139</c:v>
                </c:pt>
                <c:pt idx="189" formatCode="#,##0">
                  <c:v>3258.4933104624765</c:v>
                </c:pt>
                <c:pt idx="190" formatCode="#,##0">
                  <c:v>3025.7437899496563</c:v>
                </c:pt>
                <c:pt idx="191" formatCode="#,##0">
                  <c:v>2809.6192347719843</c:v>
                </c:pt>
                <c:pt idx="192" formatCode="#,##0">
                  <c:v>2608.9321475094634</c:v>
                </c:pt>
                <c:pt idx="193" formatCode="#,##0">
                  <c:v>2422.5798519603954</c:v>
                </c:pt>
                <c:pt idx="194" formatCode="#,##0">
                  <c:v>2249.538434489431</c:v>
                </c:pt>
                <c:pt idx="195" formatCode="#,##0">
                  <c:v>2088.8571181348402</c:v>
                </c:pt>
                <c:pt idx="196" formatCode="#,##0">
                  <c:v>1939.6530385640572</c:v>
                </c:pt>
                <c:pt idx="197" formatCode="#,##0">
                  <c:v>1801.106393174332</c:v>
                </c:pt>
                <c:pt idx="198" formatCode="#,##0">
                  <c:v>1672.4559366855178</c:v>
                </c:pt>
                <c:pt idx="199" formatCode="#,##0">
                  <c:v>1552.9947984757091</c:v>
                </c:pt>
                <c:pt idx="200" formatCode="#,##0">
                  <c:v>1442.0665986782403</c:v>
                </c:pt>
                <c:pt idx="201" formatCode="#,##0">
                  <c:v>1339.0618417000346</c:v>
                </c:pt>
                <c:pt idx="202" formatCode="#,##0">
                  <c:v>1243.4145673455696</c:v>
                </c:pt>
                <c:pt idx="203" formatCode="#,##0">
                  <c:v>1154.5992411461102</c:v>
                </c:pt>
                <c:pt idx="204" formatCode="#,##0">
                  <c:v>1072.1278668081634</c:v>
                </c:pt>
                <c:pt idx="205" formatCode="#,##0">
                  <c:v>995.54730491551891</c:v>
                </c:pt>
                <c:pt idx="206" formatCode="#,##0">
                  <c:v>924.43678315250736</c:v>
                </c:pt>
                <c:pt idx="207" formatCode="#,##0">
                  <c:v>858.40558436840081</c:v>
                </c:pt>
                <c:pt idx="208" formatCode="#,##0">
                  <c:v>797.09089978003385</c:v>
                </c:pt>
                <c:pt idx="209" formatCode="#,##0">
                  <c:v>740.15583551706334</c:v>
                </c:pt>
                <c:pt idx="210" formatCode="#,##0">
                  <c:v>687.28756155683277</c:v>
                </c:pt>
                <c:pt idx="211" formatCode="#,##0">
                  <c:v>638.19559287815741</c:v>
                </c:pt>
                <c:pt idx="212" formatCode="#,##0">
                  <c:v>592.61019338982703</c:v>
                </c:pt>
                <c:pt idx="213" formatCode="#,##0">
                  <c:v>550.2808938642072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2-4830-8E4D-282F3D9CF004}"/>
            </c:ext>
          </c:extLst>
        </c:ser>
        <c:ser>
          <c:idx val="4"/>
          <c:order val="4"/>
          <c:tx>
            <c:strRef>
              <c:f>MODEL!$G$1</c:f>
              <c:strCache>
                <c:ptCount val="1"/>
                <c:pt idx="0">
                  <c:v>Severe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MODEL!$B$2:$B$215</c:f>
              <c:numCache>
                <c:formatCode>d\-mmm\-yy</c:formatCode>
                <c:ptCount val="214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43953</c:v>
                </c:pt>
                <c:pt idx="52">
                  <c:v>43954</c:v>
                </c:pt>
                <c:pt idx="53">
                  <c:v>43955</c:v>
                </c:pt>
                <c:pt idx="54">
                  <c:v>43956</c:v>
                </c:pt>
                <c:pt idx="55">
                  <c:v>43957</c:v>
                </c:pt>
                <c:pt idx="56">
                  <c:v>43958</c:v>
                </c:pt>
                <c:pt idx="57">
                  <c:v>43959</c:v>
                </c:pt>
                <c:pt idx="58">
                  <c:v>43960</c:v>
                </c:pt>
                <c:pt idx="59">
                  <c:v>43961</c:v>
                </c:pt>
                <c:pt idx="60">
                  <c:v>43962</c:v>
                </c:pt>
                <c:pt idx="61">
                  <c:v>43963</c:v>
                </c:pt>
                <c:pt idx="62">
                  <c:v>43964</c:v>
                </c:pt>
                <c:pt idx="63">
                  <c:v>43965</c:v>
                </c:pt>
                <c:pt idx="64">
                  <c:v>43966</c:v>
                </c:pt>
                <c:pt idx="65">
                  <c:v>43967</c:v>
                </c:pt>
                <c:pt idx="66">
                  <c:v>43968</c:v>
                </c:pt>
                <c:pt idx="67">
                  <c:v>43969</c:v>
                </c:pt>
                <c:pt idx="68">
                  <c:v>43970</c:v>
                </c:pt>
                <c:pt idx="69">
                  <c:v>43971</c:v>
                </c:pt>
                <c:pt idx="70">
                  <c:v>43972</c:v>
                </c:pt>
                <c:pt idx="71">
                  <c:v>43973</c:v>
                </c:pt>
                <c:pt idx="72">
                  <c:v>43974</c:v>
                </c:pt>
                <c:pt idx="73">
                  <c:v>43975</c:v>
                </c:pt>
                <c:pt idx="74">
                  <c:v>43976</c:v>
                </c:pt>
                <c:pt idx="75">
                  <c:v>43977</c:v>
                </c:pt>
                <c:pt idx="76">
                  <c:v>43978</c:v>
                </c:pt>
                <c:pt idx="77">
                  <c:v>43979</c:v>
                </c:pt>
                <c:pt idx="78">
                  <c:v>43980</c:v>
                </c:pt>
                <c:pt idx="79">
                  <c:v>43981</c:v>
                </c:pt>
                <c:pt idx="80">
                  <c:v>43982</c:v>
                </c:pt>
                <c:pt idx="81">
                  <c:v>43983</c:v>
                </c:pt>
                <c:pt idx="82">
                  <c:v>43984</c:v>
                </c:pt>
                <c:pt idx="83">
                  <c:v>43985</c:v>
                </c:pt>
                <c:pt idx="84">
                  <c:v>43986</c:v>
                </c:pt>
                <c:pt idx="85">
                  <c:v>43987</c:v>
                </c:pt>
                <c:pt idx="86">
                  <c:v>43988</c:v>
                </c:pt>
                <c:pt idx="87">
                  <c:v>43989</c:v>
                </c:pt>
                <c:pt idx="88">
                  <c:v>43990</c:v>
                </c:pt>
                <c:pt idx="89">
                  <c:v>43991</c:v>
                </c:pt>
                <c:pt idx="90">
                  <c:v>43992</c:v>
                </c:pt>
                <c:pt idx="91">
                  <c:v>43993</c:v>
                </c:pt>
                <c:pt idx="92">
                  <c:v>43994</c:v>
                </c:pt>
                <c:pt idx="93">
                  <c:v>43995</c:v>
                </c:pt>
                <c:pt idx="94">
                  <c:v>43996</c:v>
                </c:pt>
                <c:pt idx="95">
                  <c:v>43997</c:v>
                </c:pt>
                <c:pt idx="96">
                  <c:v>43998</c:v>
                </c:pt>
                <c:pt idx="97">
                  <c:v>43999</c:v>
                </c:pt>
                <c:pt idx="98">
                  <c:v>44000</c:v>
                </c:pt>
                <c:pt idx="99">
                  <c:v>44001</c:v>
                </c:pt>
                <c:pt idx="100">
                  <c:v>44002</c:v>
                </c:pt>
                <c:pt idx="101">
                  <c:v>44003</c:v>
                </c:pt>
                <c:pt idx="102">
                  <c:v>44004</c:v>
                </c:pt>
                <c:pt idx="103">
                  <c:v>44005</c:v>
                </c:pt>
                <c:pt idx="104">
                  <c:v>44006</c:v>
                </c:pt>
                <c:pt idx="105">
                  <c:v>44007</c:v>
                </c:pt>
                <c:pt idx="106">
                  <c:v>44008</c:v>
                </c:pt>
                <c:pt idx="107">
                  <c:v>44009</c:v>
                </c:pt>
                <c:pt idx="108">
                  <c:v>44010</c:v>
                </c:pt>
                <c:pt idx="109">
                  <c:v>44011</c:v>
                </c:pt>
                <c:pt idx="110">
                  <c:v>44012</c:v>
                </c:pt>
                <c:pt idx="111">
                  <c:v>44013</c:v>
                </c:pt>
                <c:pt idx="112">
                  <c:v>44014</c:v>
                </c:pt>
                <c:pt idx="113">
                  <c:v>44015</c:v>
                </c:pt>
                <c:pt idx="114">
                  <c:v>44016</c:v>
                </c:pt>
                <c:pt idx="115">
                  <c:v>44017</c:v>
                </c:pt>
                <c:pt idx="116">
                  <c:v>44018</c:v>
                </c:pt>
                <c:pt idx="117">
                  <c:v>44019</c:v>
                </c:pt>
                <c:pt idx="118">
                  <c:v>44020</c:v>
                </c:pt>
                <c:pt idx="119">
                  <c:v>44021</c:v>
                </c:pt>
                <c:pt idx="120">
                  <c:v>44022</c:v>
                </c:pt>
                <c:pt idx="121">
                  <c:v>44023</c:v>
                </c:pt>
                <c:pt idx="122">
                  <c:v>44024</c:v>
                </c:pt>
                <c:pt idx="123">
                  <c:v>44025</c:v>
                </c:pt>
                <c:pt idx="124">
                  <c:v>44026</c:v>
                </c:pt>
                <c:pt idx="125">
                  <c:v>44027</c:v>
                </c:pt>
                <c:pt idx="126">
                  <c:v>44028</c:v>
                </c:pt>
                <c:pt idx="127">
                  <c:v>44029</c:v>
                </c:pt>
                <c:pt idx="128">
                  <c:v>44030</c:v>
                </c:pt>
                <c:pt idx="129">
                  <c:v>44031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44037</c:v>
                </c:pt>
                <c:pt idx="136">
                  <c:v>44038</c:v>
                </c:pt>
                <c:pt idx="137">
                  <c:v>44039</c:v>
                </c:pt>
                <c:pt idx="138">
                  <c:v>44040</c:v>
                </c:pt>
                <c:pt idx="139">
                  <c:v>44041</c:v>
                </c:pt>
                <c:pt idx="140">
                  <c:v>44042</c:v>
                </c:pt>
                <c:pt idx="141">
                  <c:v>44043</c:v>
                </c:pt>
                <c:pt idx="142">
                  <c:v>44044</c:v>
                </c:pt>
                <c:pt idx="143">
                  <c:v>44045</c:v>
                </c:pt>
                <c:pt idx="144">
                  <c:v>44046</c:v>
                </c:pt>
                <c:pt idx="145">
                  <c:v>44047</c:v>
                </c:pt>
                <c:pt idx="146">
                  <c:v>44048</c:v>
                </c:pt>
                <c:pt idx="147">
                  <c:v>44049</c:v>
                </c:pt>
                <c:pt idx="148">
                  <c:v>44050</c:v>
                </c:pt>
                <c:pt idx="149">
                  <c:v>44051</c:v>
                </c:pt>
                <c:pt idx="150">
                  <c:v>44052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44058</c:v>
                </c:pt>
                <c:pt idx="157">
                  <c:v>44059</c:v>
                </c:pt>
                <c:pt idx="158">
                  <c:v>44060</c:v>
                </c:pt>
                <c:pt idx="159">
                  <c:v>44061</c:v>
                </c:pt>
                <c:pt idx="160">
                  <c:v>44062</c:v>
                </c:pt>
                <c:pt idx="161">
                  <c:v>44063</c:v>
                </c:pt>
                <c:pt idx="162">
                  <c:v>44064</c:v>
                </c:pt>
                <c:pt idx="163">
                  <c:v>44065</c:v>
                </c:pt>
                <c:pt idx="164">
                  <c:v>44066</c:v>
                </c:pt>
                <c:pt idx="165">
                  <c:v>44067</c:v>
                </c:pt>
                <c:pt idx="166">
                  <c:v>44068</c:v>
                </c:pt>
                <c:pt idx="167">
                  <c:v>44069</c:v>
                </c:pt>
                <c:pt idx="168">
                  <c:v>44070</c:v>
                </c:pt>
                <c:pt idx="169">
                  <c:v>44071</c:v>
                </c:pt>
                <c:pt idx="170">
                  <c:v>44072</c:v>
                </c:pt>
                <c:pt idx="171">
                  <c:v>44073</c:v>
                </c:pt>
                <c:pt idx="172">
                  <c:v>44074</c:v>
                </c:pt>
                <c:pt idx="173">
                  <c:v>44075</c:v>
                </c:pt>
                <c:pt idx="174">
                  <c:v>44076</c:v>
                </c:pt>
                <c:pt idx="175">
                  <c:v>44077</c:v>
                </c:pt>
                <c:pt idx="176">
                  <c:v>44078</c:v>
                </c:pt>
                <c:pt idx="177">
                  <c:v>44079</c:v>
                </c:pt>
                <c:pt idx="178">
                  <c:v>44080</c:v>
                </c:pt>
                <c:pt idx="179">
                  <c:v>44081</c:v>
                </c:pt>
                <c:pt idx="180">
                  <c:v>44082</c:v>
                </c:pt>
                <c:pt idx="181">
                  <c:v>44083</c:v>
                </c:pt>
                <c:pt idx="182">
                  <c:v>44084</c:v>
                </c:pt>
                <c:pt idx="183">
                  <c:v>44085</c:v>
                </c:pt>
                <c:pt idx="184">
                  <c:v>44086</c:v>
                </c:pt>
                <c:pt idx="185">
                  <c:v>44087</c:v>
                </c:pt>
                <c:pt idx="186">
                  <c:v>44088</c:v>
                </c:pt>
                <c:pt idx="187">
                  <c:v>44089</c:v>
                </c:pt>
                <c:pt idx="188">
                  <c:v>44090</c:v>
                </c:pt>
                <c:pt idx="189">
                  <c:v>44091</c:v>
                </c:pt>
                <c:pt idx="190">
                  <c:v>44092</c:v>
                </c:pt>
                <c:pt idx="191">
                  <c:v>44093</c:v>
                </c:pt>
                <c:pt idx="192">
                  <c:v>44094</c:v>
                </c:pt>
                <c:pt idx="193">
                  <c:v>44095</c:v>
                </c:pt>
                <c:pt idx="194">
                  <c:v>44096</c:v>
                </c:pt>
                <c:pt idx="195">
                  <c:v>44097</c:v>
                </c:pt>
                <c:pt idx="196">
                  <c:v>44098</c:v>
                </c:pt>
                <c:pt idx="197">
                  <c:v>44099</c:v>
                </c:pt>
                <c:pt idx="198">
                  <c:v>44100</c:v>
                </c:pt>
                <c:pt idx="199">
                  <c:v>44101</c:v>
                </c:pt>
                <c:pt idx="200">
                  <c:v>44102</c:v>
                </c:pt>
                <c:pt idx="201">
                  <c:v>44103</c:v>
                </c:pt>
                <c:pt idx="202">
                  <c:v>44104</c:v>
                </c:pt>
                <c:pt idx="203">
                  <c:v>44105</c:v>
                </c:pt>
                <c:pt idx="204">
                  <c:v>44106</c:v>
                </c:pt>
                <c:pt idx="205">
                  <c:v>44107</c:v>
                </c:pt>
                <c:pt idx="206">
                  <c:v>44108</c:v>
                </c:pt>
                <c:pt idx="207">
                  <c:v>44109</c:v>
                </c:pt>
                <c:pt idx="208">
                  <c:v>44110</c:v>
                </c:pt>
                <c:pt idx="209">
                  <c:v>44111</c:v>
                </c:pt>
                <c:pt idx="210">
                  <c:v>44112</c:v>
                </c:pt>
                <c:pt idx="211">
                  <c:v>44113</c:v>
                </c:pt>
                <c:pt idx="212">
                  <c:v>44114</c:v>
                </c:pt>
                <c:pt idx="213">
                  <c:v>44115</c:v>
                </c:pt>
              </c:numCache>
            </c:numRef>
          </c:cat>
          <c:val>
            <c:numRef>
              <c:f>MODEL!$G$2:$G$215</c:f>
              <c:numCache>
                <c:formatCode>0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157.59</c:v>
                </c:pt>
                <c:pt idx="15" formatCode="#,##0">
                  <c:v>197.15879629058978</c:v>
                </c:pt>
                <c:pt idx="16" formatCode="#,##0">
                  <c:v>252.09221116023838</c:v>
                </c:pt>
                <c:pt idx="17" formatCode="#,##0">
                  <c:v>322.81251270951878</c:v>
                </c:pt>
                <c:pt idx="18" formatCode="#,##0">
                  <c:v>413.56274716756019</c:v>
                </c:pt>
                <c:pt idx="19" formatCode="#,##0">
                  <c:v>529.89917533895414</c:v>
                </c:pt>
                <c:pt idx="20" formatCode="#,##0">
                  <c:v>678.98827440583045</c:v>
                </c:pt>
                <c:pt idx="21" formatCode="#,##0">
                  <c:v>870.0306037003329</c:v>
                </c:pt>
                <c:pt idx="22" formatCode="#,##0">
                  <c:v>1114.8208532708404</c:v>
                </c:pt>
                <c:pt idx="23" formatCode="#,##0">
                  <c:v>1428.471735475242</c:v>
                </c:pt>
                <c:pt idx="24" formatCode="#,##0">
                  <c:v>1830.3432882823013</c:v>
                </c:pt>
                <c:pt idx="25" formatCode="#,##0">
                  <c:v>2345.233094983972</c:v>
                </c:pt>
                <c:pt idx="26" formatCode="#,##0">
                  <c:v>3004.899114964679</c:v>
                </c:pt>
                <c:pt idx="27" formatCode="#,##0">
                  <c:v>3850.0067001947109</c:v>
                </c:pt>
                <c:pt idx="28" formatCode="#,##0">
                  <c:v>4932.6161695245892</c:v>
                </c:pt>
                <c:pt idx="29" formatCode="#,##0">
                  <c:v>6319.3582748590316</c:v>
                </c:pt>
                <c:pt idx="30" formatCode="#,##0">
                  <c:v>8095.4833553966537</c:v>
                </c:pt>
                <c:pt idx="31" formatCode="#,##0">
                  <c:v>10370.017329018903</c:v>
                </c:pt>
                <c:pt idx="32" formatCode="#,##0">
                  <c:v>13282.315218700216</c:v>
                </c:pt>
                <c:pt idx="33" formatCode="#,##0">
                  <c:v>17010.371577190592</c:v>
                </c:pt>
                <c:pt idx="34" formatCode="#,##0">
                  <c:v>21781.326937724269</c:v>
                </c:pt>
                <c:pt idx="35" formatCode="#,##0">
                  <c:v>27884.698359331345</c:v>
                </c:pt>
                <c:pt idx="36" formatCode="#,##0">
                  <c:v>35688.954799056548</c:v>
                </c:pt>
                <c:pt idx="37" formatCode="#,##0">
                  <c:v>45662.142800914386</c:v>
                </c:pt>
                <c:pt idx="38" formatCode="#,##0">
                  <c:v>58397.322867225288</c:v>
                </c:pt>
                <c:pt idx="39" formatCode="#,##0">
                  <c:v>74643.563205383107</c:v>
                </c:pt>
                <c:pt idx="40" formatCode="#,##0">
                  <c:v>95343.090743740497</c:v>
                </c:pt>
                <c:pt idx="41" formatCode="#,##0">
                  <c:v>121674.81634446034</c:v>
                </c:pt>
                <c:pt idx="42" formatCode="#,##0">
                  <c:v>155103.67517257007</c:v>
                </c:pt>
                <c:pt idx="43" formatCode="#,##0">
                  <c:v>197433.82859272987</c:v>
                </c:pt>
                <c:pt idx="44" formatCode="#,##0">
                  <c:v>253608.79123695218</c:v>
                </c:pt>
                <c:pt idx="45" formatCode="#,##0">
                  <c:v>326030.04655300028</c:v>
                </c:pt>
                <c:pt idx="46" formatCode="#,##0">
                  <c:v>418200.96707986289</c:v>
                </c:pt>
                <c:pt idx="47" formatCode="#,##0">
                  <c:v>534398.7170577303</c:v>
                </c:pt>
                <c:pt idx="48" formatCode="#,##0">
                  <c:v>679432.78550966317</c:v>
                </c:pt>
                <c:pt idx="49" formatCode="#,##0">
                  <c:v>858316.99966756173</c:v>
                </c:pt>
                <c:pt idx="50" formatCode="#,##0">
                  <c:v>1075751.3787543254</c:v>
                </c:pt>
                <c:pt idx="51" formatCode="#,##0">
                  <c:v>1335355.73783338</c:v>
                </c:pt>
                <c:pt idx="52" formatCode="#,##0">
                  <c:v>1638661.8610728446</c:v>
                </c:pt>
                <c:pt idx="53" formatCode="#,##0">
                  <c:v>1983974.9518098407</c:v>
                </c:pt>
                <c:pt idx="54" formatCode="#,##0">
                  <c:v>2365348.3092005285</c:v>
                </c:pt>
                <c:pt idx="55" formatCode="#,##0">
                  <c:v>2772027.1718633068</c:v>
                </c:pt>
                <c:pt idx="56" formatCode="#,##0">
                  <c:v>3188723.8923160834</c:v>
                </c:pt>
                <c:pt idx="57" formatCode="#,##0">
                  <c:v>3596916.1303062527</c:v>
                </c:pt>
                <c:pt idx="58" formatCode="#,##0">
                  <c:v>3977029.3295153864</c:v>
                </c:pt>
                <c:pt idx="59" formatCode="#,##0">
                  <c:v>4311013.8153599454</c:v>
                </c:pt>
                <c:pt idx="60" formatCode="#,##0">
                  <c:v>4584649.3721959032</c:v>
                </c:pt>
                <c:pt idx="61" formatCode="#,##0">
                  <c:v>4789014.1918459442</c:v>
                </c:pt>
                <c:pt idx="62" formatCode="#,##0">
                  <c:v>4920876.7323133657</c:v>
                </c:pt>
                <c:pt idx="63" formatCode="#,##0">
                  <c:v>4982126.5173675772</c:v>
                </c:pt>
                <c:pt idx="64" formatCode="#,##0">
                  <c:v>4978589.9360091658</c:v>
                </c:pt>
                <c:pt idx="65" formatCode="#,##0">
                  <c:v>4918626.1565452516</c:v>
                </c:pt>
                <c:pt idx="66" formatCode="#,##0">
                  <c:v>4811813.6725598294</c:v>
                </c:pt>
                <c:pt idx="67" formatCode="#,##0">
                  <c:v>4667902.9337346219</c:v>
                </c:pt>
                <c:pt idx="68" formatCode="#,##0">
                  <c:v>4496089.3911390938</c:v>
                </c:pt>
                <c:pt idx="69" formatCode="#,##0">
                  <c:v>4304582.0576751363</c:v>
                </c:pt>
                <c:pt idx="70" formatCode="#,##0">
                  <c:v>4100405.4379992425</c:v>
                </c:pt>
                <c:pt idx="71" formatCode="#,##0">
                  <c:v>3889365.0692947335</c:v>
                </c:pt>
                <c:pt idx="72" formatCode="#,##0">
                  <c:v>3676115.2921604831</c:v>
                </c:pt>
                <c:pt idx="73" formatCode="#,##0">
                  <c:v>3464282.1697307196</c:v>
                </c:pt>
                <c:pt idx="74" formatCode="#,##0">
                  <c:v>3256608.8917738041</c:v>
                </c:pt>
                <c:pt idx="75" formatCode="#,##0">
                  <c:v>3055102.9675279297</c:v>
                </c:pt>
                <c:pt idx="76" formatCode="#,##0">
                  <c:v>2861173.3798584277</c:v>
                </c:pt>
                <c:pt idx="77" formatCode="#,##0">
                  <c:v>2675751.9254385261</c:v>
                </c:pt>
                <c:pt idx="78" formatCode="#,##0">
                  <c:v>2499396.8065320896</c:v>
                </c:pt>
                <c:pt idx="79" formatCode="#,##0">
                  <c:v>2332378.7943060137</c:v>
                </c:pt>
                <c:pt idx="80" formatCode="#,##0">
                  <c:v>2174751.4730565073</c:v>
                </c:pt>
                <c:pt idx="81" formatCode="#,##0">
                  <c:v>2026407.5899707333</c:v>
                </c:pt>
                <c:pt idx="82" formatCode="#,##0">
                  <c:v>1887123.6487584123</c:v>
                </c:pt>
                <c:pt idx="83" formatCode="#,##0">
                  <c:v>1756594.7781120173</c:v>
                </c:pt>
                <c:pt idx="84" formatCode="#,##0">
                  <c:v>1634461.6913754321</c:v>
                </c:pt>
                <c:pt idx="85" formatCode="#,##0">
                  <c:v>1520331.3004701636</c:v>
                </c:pt>
                <c:pt idx="86" formatCode="#,##0">
                  <c:v>1413792.2937760104</c:v>
                </c:pt>
                <c:pt idx="87" formatCode="#,##0">
                  <c:v>1314426.754310536</c:v>
                </c:pt>
                <c:pt idx="88" formatCode="#,##0">
                  <c:v>1221818.6898989894</c:v>
                </c:pt>
                <c:pt idx="89" formatCode="#,##0">
                  <c:v>1135560.1732437725</c:v>
                </c:pt>
                <c:pt idx="90" formatCode="#,##0">
                  <c:v>1055255.6455411378</c:v>
                </c:pt>
                <c:pt idx="91" formatCode="#,##0">
                  <c:v>980524.81951586285</c:v>
                </c:pt>
                <c:pt idx="92" formatCode="#,##0">
                  <c:v>911004.52279992239</c:v>
                </c:pt>
                <c:pt idx="93" formatCode="#,##0">
                  <c:v>846349.7467961231</c:v>
                </c:pt>
                <c:pt idx="94" formatCode="#,##0">
                  <c:v>786234.10615310865</c:v>
                </c:pt>
                <c:pt idx="95" formatCode="#,##0">
                  <c:v>730349.86675936508</c:v>
                </c:pt>
                <c:pt idx="96" formatCode="#,##0">
                  <c:v>678407.66321365302</c:v>
                </c:pt>
                <c:pt idx="97" formatCode="#,##0">
                  <c:v>630135.99794866878</c:v>
                </c:pt>
                <c:pt idx="98" formatCode="#,##0">
                  <c:v>585280.59185899375</c:v>
                </c:pt>
                <c:pt idx="99" formatCode="#,##0">
                  <c:v>543603.63902998494</c:v>
                </c:pt>
                <c:pt idx="100" formatCode="#,##0">
                  <c:v>504883.00487563829</c:v>
                </c:pt>
                <c:pt idx="101" formatCode="#,##0">
                  <c:v>468911.39679382421</c:v>
                </c:pt>
                <c:pt idx="102" formatCode="#,##0">
                  <c:v>435495.52864556864</c:v>
                </c:pt>
                <c:pt idx="103" formatCode="#,##0">
                  <c:v>404455.29441919259</c:v>
                </c:pt>
                <c:pt idx="104" formatCode="#,##0">
                  <c:v>375622.96192680503</c:v>
                </c:pt>
                <c:pt idx="105" formatCode="#,##0">
                  <c:v>348842.39397030079</c:v>
                </c:pt>
                <c:pt idx="106" formatCode="#,##0">
                  <c:v>323968.30185093748</c:v>
                </c:pt>
                <c:pt idx="107" formatCode="#,##0">
                  <c:v>300865.53418276127</c:v>
                </c:pt>
                <c:pt idx="108" formatCode="#,##0">
                  <c:v>279408.40255269542</c:v>
                </c:pt>
                <c:pt idx="109" formatCode="#,##0">
                  <c:v>259480.04453111556</c:v>
                </c:pt>
                <c:pt idx="110" formatCode="#,##0">
                  <c:v>240971.82378549851</c:v>
                </c:pt>
                <c:pt idx="111" formatCode="#,##0">
                  <c:v>223782.76651654422</c:v>
                </c:pt>
                <c:pt idx="112" formatCode="#,##0">
                  <c:v>207819.03306760022</c:v>
                </c:pt>
                <c:pt idx="113" formatCode="#,##0">
                  <c:v>192993.4233133253</c:v>
                </c:pt>
                <c:pt idx="114" formatCode="#,##0">
                  <c:v>179224.91428103519</c:v>
                </c:pt>
                <c:pt idx="115" formatCode="#,##0">
                  <c:v>166438.22837420643</c:v>
                </c:pt>
                <c:pt idx="116" formatCode="#,##0">
                  <c:v>154563.43053399803</c:v>
                </c:pt>
                <c:pt idx="117" formatCode="#,##0">
                  <c:v>143535.55267757573</c:v>
                </c:pt>
                <c:pt idx="118" formatCode="#,##0">
                  <c:v>133294.24378103137</c:v>
                </c:pt>
                <c:pt idx="119" formatCode="#,##0">
                  <c:v>123783.44402188131</c:v>
                </c:pt>
                <c:pt idx="120" formatCode="#,##0">
                  <c:v>114951.08145556094</c:v>
                </c:pt>
                <c:pt idx="121" formatCode="#,##0">
                  <c:v>106748.78976756972</c:v>
                </c:pt>
                <c:pt idx="122" formatCode="#,##0">
                  <c:v>99131.645714654558</c:v>
                </c:pt>
                <c:pt idx="123" formatCode="#,##0">
                  <c:v>92057.924942215279</c:v>
                </c:pt>
                <c:pt idx="124" formatCode="#,##0">
                  <c:v>85488.874939204761</c:v>
                </c:pt>
                <c:pt idx="125" formatCode="#,##0">
                  <c:v>79388.503964896707</c:v>
                </c:pt>
                <c:pt idx="126" formatCode="#,##0">
                  <c:v>73723.384853113967</c:v>
                </c:pt>
                <c:pt idx="127" formatCode="#,##0">
                  <c:v>68462.47266823829</c:v>
                </c:pt>
                <c:pt idx="128" formatCode="#,##0">
                  <c:v>63576.935253156887</c:v>
                </c:pt>
                <c:pt idx="129" formatCode="#,##0">
                  <c:v>59039.995772007031</c:v>
                </c:pt>
                <c:pt idx="130" formatCode="#,##0">
                  <c:v>54826.786410033332</c:v>
                </c:pt>
                <c:pt idx="131" formatCode="#,##0">
                  <c:v>50914.212449038234</c:v>
                </c:pt>
                <c:pt idx="132" formatCode="#,##0">
                  <c:v>47280.82598981358</c:v>
                </c:pt>
                <c:pt idx="133" formatCode="#,##0">
                  <c:v>43906.708642659178</c:v>
                </c:pt>
                <c:pt idx="134" formatCode="#,##0">
                  <c:v>40773.362553726802</c:v>
                </c:pt>
                <c:pt idx="135" formatCode="#,##0">
                  <c:v>37863.6091785967</c:v>
                </c:pt>
                <c:pt idx="136" formatCode="#,##0">
                  <c:v>35161.037914156157</c:v>
                </c:pt>
                <c:pt idx="137" formatCode="#,##0">
                  <c:v>32651.014392239416</c:v>
                </c:pt>
                <c:pt idx="138" formatCode="#,##0">
                  <c:v>30319.908468185982</c:v>
                </c:pt>
                <c:pt idx="139" formatCode="#,##0">
                  <c:v>28155.032762716877</c:v>
                </c:pt>
                <c:pt idx="140" formatCode="#,##0">
                  <c:v>26144.583025645239</c:v>
                </c:pt>
                <c:pt idx="141" formatCode="#,##0">
                  <c:v>24277.580833298111</c:v>
                </c:pt>
                <c:pt idx="142" formatCode="#,##0">
                  <c:v>22543.818934461749</c:v>
                </c:pt>
                <c:pt idx="143" formatCode="#,##0">
                  <c:v>20933.80941679961</c:v>
                </c:pt>
                <c:pt idx="144" formatCode="#,##0">
                  <c:v>19438.73476312777</c:v>
                </c:pt>
                <c:pt idx="145" formatCode="#,##0">
                  <c:v>18050.401794264744</c:v>
                </c:pt>
                <c:pt idx="146" formatCode="#,##0">
                  <c:v>16761.198444623267</c:v>
                </c:pt>
                <c:pt idx="147" formatCode="#,##0">
                  <c:v>15564.053282468962</c:v>
                </c:pt>
                <c:pt idx="148" formatCode="#,##0">
                  <c:v>14452.397664495984</c:v>
                </c:pt>
                <c:pt idx="149" formatCode="#,##0">
                  <c:v>13420.130400827373</c:v>
                </c:pt>
                <c:pt idx="150" formatCode="#,##0">
                  <c:v>12461.584799329103</c:v>
                </c:pt>
                <c:pt idx="151" formatCode="#,##0">
                  <c:v>11571.497955440502</c:v>
                </c:pt>
                <c:pt idx="152" formatCode="#,##0">
                  <c:v>10744.982154242358</c:v>
                </c:pt>
                <c:pt idx="153" formatCode="#,##0">
                  <c:v>9977.4982542250382</c:v>
                </c:pt>
                <c:pt idx="154" formatCode="#,##0">
                  <c:v>9264.8309264589589</c:v>
                </c:pt>
                <c:pt idx="155" formatCode="#,##0">
                  <c:v>8603.0656280779567</c:v>
                </c:pt>
                <c:pt idx="156" formatCode="#,##0">
                  <c:v>7988.56719477551</c:v>
                </c:pt>
                <c:pt idx="157" formatCode="#,##0">
                  <c:v>7417.9599431046008</c:v>
                </c:pt>
                <c:pt idx="158" formatCode="#,##0">
                  <c:v>6888.1091795640641</c:v>
                </c:pt>
                <c:pt idx="159" formatCode="#,##0">
                  <c:v>6396.1040196061167</c:v>
                </c:pt>
                <c:pt idx="160" formatCode="#,##0">
                  <c:v>5939.2414257138671</c:v>
                </c:pt>
                <c:pt idx="161" formatCode="#,##0">
                  <c:v>5515.0113795083025</c:v>
                </c:pt>
                <c:pt idx="162" formatCode="#,##0">
                  <c:v>5121.0831084096353</c:v>
                </c:pt>
                <c:pt idx="163" formatCode="#,##0">
                  <c:v>4755.2922926728925</c:v>
                </c:pt>
                <c:pt idx="164" formatCode="#,##0">
                  <c:v>4415.6291836299297</c:v>
                </c:pt>
                <c:pt idx="165" formatCode="#,##0">
                  <c:v>4100.2275686959047</c:v>
                </c:pt>
                <c:pt idx="166" formatCode="#,##0">
                  <c:v>3807.3545231401381</c:v>
                </c:pt>
                <c:pt idx="167" formatCode="#,##0">
                  <c:v>3535.4008927862983</c:v>
                </c:pt>
                <c:pt idx="168" formatCode="#,##0">
                  <c:v>3282.8724557044043</c:v>
                </c:pt>
                <c:pt idx="169" formatCode="#,##0">
                  <c:v>3048.3817145990779</c:v>
                </c:pt>
                <c:pt idx="170" formatCode="#,##0">
                  <c:v>2830.6402749971703</c:v>
                </c:pt>
                <c:pt idx="171" formatCode="#,##0">
                  <c:v>2628.4517675066072</c:v>
                </c:pt>
                <c:pt idx="172" formatCode="#,##0">
                  <c:v>2440.7052753702042</c:v>
                </c:pt>
                <c:pt idx="173" formatCode="#,##0">
                  <c:v>2266.3692312864555</c:v>
                </c:pt>
                <c:pt idx="174" formatCode="#,##0">
                  <c:v>2104.4857500265862</c:v>
                </c:pt>
                <c:pt idx="175" formatCode="#,##0">
                  <c:v>1954.1653657558456</c:v>
                </c:pt>
                <c:pt idx="176" formatCode="#,##0">
                  <c:v>1814.582145178797</c:v>
                </c:pt>
                <c:pt idx="177" formatCode="#,##0">
                  <c:v>1684.9691496844453</c:v>
                </c:pt>
                <c:pt idx="178" formatCode="#,##0">
                  <c:v>1564.6142215779423</c:v>
                </c:pt>
                <c:pt idx="179" formatCode="#,##0">
                  <c:v>1452.8560712613073</c:v>
                </c:pt>
                <c:pt idx="180" formatCode="#,##0">
                  <c:v>1349.0806438754134</c:v>
                </c:pt>
                <c:pt idx="181" formatCode="#,##0">
                  <c:v>1252.7177454481764</c:v>
                </c:pt>
                <c:pt idx="182" formatCode="#,##0">
                  <c:v>1163.2379100176331</c:v>
                </c:pt>
                <c:pt idx="183" formatCode="#,##0">
                  <c:v>1080.1494905210468</c:v>
                </c:pt>
                <c:pt idx="184" formatCode="#,##0">
                  <c:v>1002.995957469477</c:v>
                </c:pt>
                <c:pt idx="185" formatCode="#,##0">
                  <c:v>931.35339056803593</c:v>
                </c:pt>
                <c:pt idx="186" formatCode="#,##0">
                  <c:v>864.82814950153181</c:v>
                </c:pt>
                <c:pt idx="187" formatCode="#,##0">
                  <c:v>803.0547110891174</c:v>
                </c:pt>
                <c:pt idx="188" formatCode="#,##0">
                  <c:v>745.69366092530913</c:v>
                </c:pt>
                <c:pt idx="189" formatCode="#,##0">
                  <c:v>692.4298284732763</c:v>
                </c:pt>
                <c:pt idx="190" formatCode="#,##0">
                  <c:v>642.97055536430196</c:v>
                </c:pt>
                <c:pt idx="191" formatCode="#,##0">
                  <c:v>597.04408738904669</c:v>
                </c:pt>
                <c:pt idx="192" formatCode="#,##0">
                  <c:v>554.39808134576094</c:v>
                </c:pt>
                <c:pt idx="193" formatCode="#,##0">
                  <c:v>514.79821854158411</c:v>
                </c:pt>
                <c:pt idx="194" formatCode="#,##0">
                  <c:v>478.02691732900411</c:v>
                </c:pt>
                <c:pt idx="195" formatCode="#,##0">
                  <c:v>443.88213760365358</c:v>
                </c:pt>
                <c:pt idx="196" formatCode="#,##0">
                  <c:v>412.17627069486213</c:v>
                </c:pt>
                <c:pt idx="197" formatCode="#,##0">
                  <c:v>382.73510854954554</c:v>
                </c:pt>
                <c:pt idx="198" formatCode="#,##0">
                  <c:v>355.39688654567254</c:v>
                </c:pt>
                <c:pt idx="199" formatCode="#,##0">
                  <c:v>330.01139467608817</c:v>
                </c:pt>
                <c:pt idx="200" formatCode="#,##0">
                  <c:v>306.43915221912607</c:v>
                </c:pt>
                <c:pt idx="201" formatCode="#,##0">
                  <c:v>284.55064136125736</c:v>
                </c:pt>
                <c:pt idx="202" formatCode="#,##0">
                  <c:v>264.22559556093353</c:v>
                </c:pt>
                <c:pt idx="203" formatCode="#,##0">
                  <c:v>245.35233874354844</c:v>
                </c:pt>
                <c:pt idx="204" formatCode="#,##0">
                  <c:v>227.82717169673472</c:v>
                </c:pt>
                <c:pt idx="205" formatCode="#,##0">
                  <c:v>211.55380229454778</c:v>
                </c:pt>
                <c:pt idx="206" formatCode="#,##0">
                  <c:v>196.44281641990781</c:v>
                </c:pt>
                <c:pt idx="207" formatCode="#,##0">
                  <c:v>182.41118667828516</c:v>
                </c:pt>
                <c:pt idx="208" formatCode="#,##0">
                  <c:v>169.38181620325719</c:v>
                </c:pt>
                <c:pt idx="209" formatCode="#,##0">
                  <c:v>157.28311504737596</c:v>
                </c:pt>
                <c:pt idx="210" formatCode="#,##0">
                  <c:v>146.04860683082697</c:v>
                </c:pt>
                <c:pt idx="211" formatCode="#,##0">
                  <c:v>135.61656348660844</c:v>
                </c:pt>
                <c:pt idx="212" formatCode="#,##0">
                  <c:v>125.92966609533823</c:v>
                </c:pt>
                <c:pt idx="213" formatCode="#,##0">
                  <c:v>116.93468994614403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F2-4830-8E4D-282F3D9CF004}"/>
            </c:ext>
          </c:extLst>
        </c:ser>
        <c:ser>
          <c:idx val="5"/>
          <c:order val="5"/>
          <c:tx>
            <c:strRef>
              <c:f>MODEL!$H$1</c:f>
              <c:strCache>
                <c:ptCount val="1"/>
                <c:pt idx="0">
                  <c:v>Critical and survive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MODEL!$B$2:$B$215</c:f>
              <c:numCache>
                <c:formatCode>d\-mmm\-yy</c:formatCode>
                <c:ptCount val="214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43953</c:v>
                </c:pt>
                <c:pt idx="52">
                  <c:v>43954</c:v>
                </c:pt>
                <c:pt idx="53">
                  <c:v>43955</c:v>
                </c:pt>
                <c:pt idx="54">
                  <c:v>43956</c:v>
                </c:pt>
                <c:pt idx="55">
                  <c:v>43957</c:v>
                </c:pt>
                <c:pt idx="56">
                  <c:v>43958</c:v>
                </c:pt>
                <c:pt idx="57">
                  <c:v>43959</c:v>
                </c:pt>
                <c:pt idx="58">
                  <c:v>43960</c:v>
                </c:pt>
                <c:pt idx="59">
                  <c:v>43961</c:v>
                </c:pt>
                <c:pt idx="60">
                  <c:v>43962</c:v>
                </c:pt>
                <c:pt idx="61">
                  <c:v>43963</c:v>
                </c:pt>
                <c:pt idx="62">
                  <c:v>43964</c:v>
                </c:pt>
                <c:pt idx="63">
                  <c:v>43965</c:v>
                </c:pt>
                <c:pt idx="64">
                  <c:v>43966</c:v>
                </c:pt>
                <c:pt idx="65">
                  <c:v>43967</c:v>
                </c:pt>
                <c:pt idx="66">
                  <c:v>43968</c:v>
                </c:pt>
                <c:pt idx="67">
                  <c:v>43969</c:v>
                </c:pt>
                <c:pt idx="68">
                  <c:v>43970</c:v>
                </c:pt>
                <c:pt idx="69">
                  <c:v>43971</c:v>
                </c:pt>
                <c:pt idx="70">
                  <c:v>43972</c:v>
                </c:pt>
                <c:pt idx="71">
                  <c:v>43973</c:v>
                </c:pt>
                <c:pt idx="72">
                  <c:v>43974</c:v>
                </c:pt>
                <c:pt idx="73">
                  <c:v>43975</c:v>
                </c:pt>
                <c:pt idx="74">
                  <c:v>43976</c:v>
                </c:pt>
                <c:pt idx="75">
                  <c:v>43977</c:v>
                </c:pt>
                <c:pt idx="76">
                  <c:v>43978</c:v>
                </c:pt>
                <c:pt idx="77">
                  <c:v>43979</c:v>
                </c:pt>
                <c:pt idx="78">
                  <c:v>43980</c:v>
                </c:pt>
                <c:pt idx="79">
                  <c:v>43981</c:v>
                </c:pt>
                <c:pt idx="80">
                  <c:v>43982</c:v>
                </c:pt>
                <c:pt idx="81">
                  <c:v>43983</c:v>
                </c:pt>
                <c:pt idx="82">
                  <c:v>43984</c:v>
                </c:pt>
                <c:pt idx="83">
                  <c:v>43985</c:v>
                </c:pt>
                <c:pt idx="84">
                  <c:v>43986</c:v>
                </c:pt>
                <c:pt idx="85">
                  <c:v>43987</c:v>
                </c:pt>
                <c:pt idx="86">
                  <c:v>43988</c:v>
                </c:pt>
                <c:pt idx="87">
                  <c:v>43989</c:v>
                </c:pt>
                <c:pt idx="88">
                  <c:v>43990</c:v>
                </c:pt>
                <c:pt idx="89">
                  <c:v>43991</c:v>
                </c:pt>
                <c:pt idx="90">
                  <c:v>43992</c:v>
                </c:pt>
                <c:pt idx="91">
                  <c:v>43993</c:v>
                </c:pt>
                <c:pt idx="92">
                  <c:v>43994</c:v>
                </c:pt>
                <c:pt idx="93">
                  <c:v>43995</c:v>
                </c:pt>
                <c:pt idx="94">
                  <c:v>43996</c:v>
                </c:pt>
                <c:pt idx="95">
                  <c:v>43997</c:v>
                </c:pt>
                <c:pt idx="96">
                  <c:v>43998</c:v>
                </c:pt>
                <c:pt idx="97">
                  <c:v>43999</c:v>
                </c:pt>
                <c:pt idx="98">
                  <c:v>44000</c:v>
                </c:pt>
                <c:pt idx="99">
                  <c:v>44001</c:v>
                </c:pt>
                <c:pt idx="100">
                  <c:v>44002</c:v>
                </c:pt>
                <c:pt idx="101">
                  <c:v>44003</c:v>
                </c:pt>
                <c:pt idx="102">
                  <c:v>44004</c:v>
                </c:pt>
                <c:pt idx="103">
                  <c:v>44005</c:v>
                </c:pt>
                <c:pt idx="104">
                  <c:v>44006</c:v>
                </c:pt>
                <c:pt idx="105">
                  <c:v>44007</c:v>
                </c:pt>
                <c:pt idx="106">
                  <c:v>44008</c:v>
                </c:pt>
                <c:pt idx="107">
                  <c:v>44009</c:v>
                </c:pt>
                <c:pt idx="108">
                  <c:v>44010</c:v>
                </c:pt>
                <c:pt idx="109">
                  <c:v>44011</c:v>
                </c:pt>
                <c:pt idx="110">
                  <c:v>44012</c:v>
                </c:pt>
                <c:pt idx="111">
                  <c:v>44013</c:v>
                </c:pt>
                <c:pt idx="112">
                  <c:v>44014</c:v>
                </c:pt>
                <c:pt idx="113">
                  <c:v>44015</c:v>
                </c:pt>
                <c:pt idx="114">
                  <c:v>44016</c:v>
                </c:pt>
                <c:pt idx="115">
                  <c:v>44017</c:v>
                </c:pt>
                <c:pt idx="116">
                  <c:v>44018</c:v>
                </c:pt>
                <c:pt idx="117">
                  <c:v>44019</c:v>
                </c:pt>
                <c:pt idx="118">
                  <c:v>44020</c:v>
                </c:pt>
                <c:pt idx="119">
                  <c:v>44021</c:v>
                </c:pt>
                <c:pt idx="120">
                  <c:v>44022</c:v>
                </c:pt>
                <c:pt idx="121">
                  <c:v>44023</c:v>
                </c:pt>
                <c:pt idx="122">
                  <c:v>44024</c:v>
                </c:pt>
                <c:pt idx="123">
                  <c:v>44025</c:v>
                </c:pt>
                <c:pt idx="124">
                  <c:v>44026</c:v>
                </c:pt>
                <c:pt idx="125">
                  <c:v>44027</c:v>
                </c:pt>
                <c:pt idx="126">
                  <c:v>44028</c:v>
                </c:pt>
                <c:pt idx="127">
                  <c:v>44029</c:v>
                </c:pt>
                <c:pt idx="128">
                  <c:v>44030</c:v>
                </c:pt>
                <c:pt idx="129">
                  <c:v>44031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44037</c:v>
                </c:pt>
                <c:pt idx="136">
                  <c:v>44038</c:v>
                </c:pt>
                <c:pt idx="137">
                  <c:v>44039</c:v>
                </c:pt>
                <c:pt idx="138">
                  <c:v>44040</c:v>
                </c:pt>
                <c:pt idx="139">
                  <c:v>44041</c:v>
                </c:pt>
                <c:pt idx="140">
                  <c:v>44042</c:v>
                </c:pt>
                <c:pt idx="141">
                  <c:v>44043</c:v>
                </c:pt>
                <c:pt idx="142">
                  <c:v>44044</c:v>
                </c:pt>
                <c:pt idx="143">
                  <c:v>44045</c:v>
                </c:pt>
                <c:pt idx="144">
                  <c:v>44046</c:v>
                </c:pt>
                <c:pt idx="145">
                  <c:v>44047</c:v>
                </c:pt>
                <c:pt idx="146">
                  <c:v>44048</c:v>
                </c:pt>
                <c:pt idx="147">
                  <c:v>44049</c:v>
                </c:pt>
                <c:pt idx="148">
                  <c:v>44050</c:v>
                </c:pt>
                <c:pt idx="149">
                  <c:v>44051</c:v>
                </c:pt>
                <c:pt idx="150">
                  <c:v>44052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44058</c:v>
                </c:pt>
                <c:pt idx="157">
                  <c:v>44059</c:v>
                </c:pt>
                <c:pt idx="158">
                  <c:v>44060</c:v>
                </c:pt>
                <c:pt idx="159">
                  <c:v>44061</c:v>
                </c:pt>
                <c:pt idx="160">
                  <c:v>44062</c:v>
                </c:pt>
                <c:pt idx="161">
                  <c:v>44063</c:v>
                </c:pt>
                <c:pt idx="162">
                  <c:v>44064</c:v>
                </c:pt>
                <c:pt idx="163">
                  <c:v>44065</c:v>
                </c:pt>
                <c:pt idx="164">
                  <c:v>44066</c:v>
                </c:pt>
                <c:pt idx="165">
                  <c:v>44067</c:v>
                </c:pt>
                <c:pt idx="166">
                  <c:v>44068</c:v>
                </c:pt>
                <c:pt idx="167">
                  <c:v>44069</c:v>
                </c:pt>
                <c:pt idx="168">
                  <c:v>44070</c:v>
                </c:pt>
                <c:pt idx="169">
                  <c:v>44071</c:v>
                </c:pt>
                <c:pt idx="170">
                  <c:v>44072</c:v>
                </c:pt>
                <c:pt idx="171">
                  <c:v>44073</c:v>
                </c:pt>
                <c:pt idx="172">
                  <c:v>44074</c:v>
                </c:pt>
                <c:pt idx="173">
                  <c:v>44075</c:v>
                </c:pt>
                <c:pt idx="174">
                  <c:v>44076</c:v>
                </c:pt>
                <c:pt idx="175">
                  <c:v>44077</c:v>
                </c:pt>
                <c:pt idx="176">
                  <c:v>44078</c:v>
                </c:pt>
                <c:pt idx="177">
                  <c:v>44079</c:v>
                </c:pt>
                <c:pt idx="178">
                  <c:v>44080</c:v>
                </c:pt>
                <c:pt idx="179">
                  <c:v>44081</c:v>
                </c:pt>
                <c:pt idx="180">
                  <c:v>44082</c:v>
                </c:pt>
                <c:pt idx="181">
                  <c:v>44083</c:v>
                </c:pt>
                <c:pt idx="182">
                  <c:v>44084</c:v>
                </c:pt>
                <c:pt idx="183">
                  <c:v>44085</c:v>
                </c:pt>
                <c:pt idx="184">
                  <c:v>44086</c:v>
                </c:pt>
                <c:pt idx="185">
                  <c:v>44087</c:v>
                </c:pt>
                <c:pt idx="186">
                  <c:v>44088</c:v>
                </c:pt>
                <c:pt idx="187">
                  <c:v>44089</c:v>
                </c:pt>
                <c:pt idx="188">
                  <c:v>44090</c:v>
                </c:pt>
                <c:pt idx="189">
                  <c:v>44091</c:v>
                </c:pt>
                <c:pt idx="190">
                  <c:v>44092</c:v>
                </c:pt>
                <c:pt idx="191">
                  <c:v>44093</c:v>
                </c:pt>
                <c:pt idx="192">
                  <c:v>44094</c:v>
                </c:pt>
                <c:pt idx="193">
                  <c:v>44095</c:v>
                </c:pt>
                <c:pt idx="194">
                  <c:v>44096</c:v>
                </c:pt>
                <c:pt idx="195">
                  <c:v>44097</c:v>
                </c:pt>
                <c:pt idx="196">
                  <c:v>44098</c:v>
                </c:pt>
                <c:pt idx="197">
                  <c:v>44099</c:v>
                </c:pt>
                <c:pt idx="198">
                  <c:v>44100</c:v>
                </c:pt>
                <c:pt idx="199">
                  <c:v>44101</c:v>
                </c:pt>
                <c:pt idx="200">
                  <c:v>44102</c:v>
                </c:pt>
                <c:pt idx="201">
                  <c:v>44103</c:v>
                </c:pt>
                <c:pt idx="202">
                  <c:v>44104</c:v>
                </c:pt>
                <c:pt idx="203">
                  <c:v>44105</c:v>
                </c:pt>
                <c:pt idx="204">
                  <c:v>44106</c:v>
                </c:pt>
                <c:pt idx="205">
                  <c:v>44107</c:v>
                </c:pt>
                <c:pt idx="206">
                  <c:v>44108</c:v>
                </c:pt>
                <c:pt idx="207">
                  <c:v>44109</c:v>
                </c:pt>
                <c:pt idx="208">
                  <c:v>44110</c:v>
                </c:pt>
                <c:pt idx="209">
                  <c:v>44111</c:v>
                </c:pt>
                <c:pt idx="210">
                  <c:v>44112</c:v>
                </c:pt>
                <c:pt idx="211">
                  <c:v>44113</c:v>
                </c:pt>
                <c:pt idx="212">
                  <c:v>44114</c:v>
                </c:pt>
                <c:pt idx="213">
                  <c:v>44115</c:v>
                </c:pt>
              </c:numCache>
            </c:numRef>
          </c:cat>
          <c:val>
            <c:numRef>
              <c:f>MODEL!$H$2:$H$215</c:f>
              <c:numCache>
                <c:formatCode>0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157.59</c:v>
                </c:pt>
                <c:pt idx="15" formatCode="#,##0">
                  <c:v>23.195152504775265</c:v>
                </c:pt>
                <c:pt idx="16" formatCode="#,##0">
                  <c:v>29.65790719532216</c:v>
                </c:pt>
                <c:pt idx="17" formatCode="#,##0">
                  <c:v>37.977942671708085</c:v>
                </c:pt>
                <c:pt idx="18" formatCode="#,##0">
                  <c:v>48.654440843242377</c:v>
                </c:pt>
                <c:pt idx="19" formatCode="#,##0">
                  <c:v>62.341079451641662</c:v>
                </c:pt>
                <c:pt idx="20" formatCode="#,##0">
                  <c:v>79.880973459509462</c:v>
                </c:pt>
                <c:pt idx="21" formatCode="#,##0">
                  <c:v>102.35654161180386</c:v>
                </c:pt>
                <c:pt idx="22" formatCode="#,##0">
                  <c:v>131.1553945024518</c:v>
                </c:pt>
                <c:pt idx="23" formatCode="#,##0">
                  <c:v>168.05549829120494</c:v>
                </c:pt>
                <c:pt idx="24" formatCode="#,##0">
                  <c:v>215.33450450380013</c:v>
                </c:pt>
                <c:pt idx="25" formatCode="#,##0">
                  <c:v>275.90977588046729</c:v>
                </c:pt>
                <c:pt idx="26" formatCode="#,##0">
                  <c:v>353.51754293702106</c:v>
                </c:pt>
                <c:pt idx="27" formatCode="#,##0">
                  <c:v>452.94196472878946</c:v>
                </c:pt>
                <c:pt idx="28" formatCode="#,##0">
                  <c:v>580.3077846499516</c:v>
                </c:pt>
                <c:pt idx="29" formatCode="#,##0">
                  <c:v>743.45391468929779</c:v>
                </c:pt>
                <c:pt idx="30" formatCode="#,##0">
                  <c:v>952.40980651725329</c:v>
                </c:pt>
                <c:pt idx="31" formatCode="#,##0">
                  <c:v>1220.0020387081063</c:v>
                </c:pt>
                <c:pt idx="32" formatCode="#,##0">
                  <c:v>1562.6253198470843</c:v>
                </c:pt>
                <c:pt idx="33" formatCode="#,##0">
                  <c:v>2001.2201855518344</c:v>
                </c:pt>
                <c:pt idx="34" formatCode="#,##0">
                  <c:v>2562.5090514969729</c:v>
                </c:pt>
                <c:pt idx="35" formatCode="#,##0">
                  <c:v>3280.5527481566287</c:v>
                </c:pt>
                <c:pt idx="36" formatCode="#,##0">
                  <c:v>4198.7005645948875</c:v>
                </c:pt>
                <c:pt idx="37" formatCode="#,##0">
                  <c:v>5372.0168001075745</c:v>
                </c:pt>
                <c:pt idx="38" formatCode="#,##0">
                  <c:v>6870.2732784970922</c:v>
                </c:pt>
                <c:pt idx="39" formatCode="#,##0">
                  <c:v>8781.5956712215411</c:v>
                </c:pt>
                <c:pt idx="40" formatCode="#,##0">
                  <c:v>11216.83420514594</c:v>
                </c:pt>
                <c:pt idx="41" formatCode="#,##0">
                  <c:v>14314.684275818863</c:v>
                </c:pt>
                <c:pt idx="42" formatCode="#,##0">
                  <c:v>18247.491196772949</c:v>
                </c:pt>
                <c:pt idx="43" formatCode="#,##0">
                  <c:v>23227.509246203514</c:v>
                </c:pt>
                <c:pt idx="44" formatCode="#,##0">
                  <c:v>29836.3283808179</c:v>
                </c:pt>
                <c:pt idx="45" formatCode="#,##0">
                  <c:v>38356.476065058851</c:v>
                </c:pt>
                <c:pt idx="46" formatCode="#,##0">
                  <c:v>49200.113774101512</c:v>
                </c:pt>
                <c:pt idx="47" formatCode="#,##0">
                  <c:v>62870.437300909442</c:v>
                </c:pt>
                <c:pt idx="48" formatCode="#,##0">
                  <c:v>79933.268883489785</c:v>
                </c:pt>
                <c:pt idx="49" formatCode="#,##0">
                  <c:v>100978.4705491249</c:v>
                </c:pt>
                <c:pt idx="50" formatCode="#,##0">
                  <c:v>126558.98573580298</c:v>
                </c:pt>
                <c:pt idx="51" formatCode="#,##0">
                  <c:v>157100.67503922118</c:v>
                </c:pt>
                <c:pt idx="52" formatCode="#,##0">
                  <c:v>192783.74836151113</c:v>
                </c:pt>
                <c:pt idx="53" formatCode="#,##0">
                  <c:v>233408.81785998124</c:v>
                </c:pt>
                <c:pt idx="54" formatCode="#,##0">
                  <c:v>278276.2716706504</c:v>
                </c:pt>
                <c:pt idx="55" formatCode="#,##0">
                  <c:v>326120.84374862432</c:v>
                </c:pt>
                <c:pt idx="56" formatCode="#,##0">
                  <c:v>375143.98733130388</c:v>
                </c:pt>
                <c:pt idx="57" formatCode="#,##0">
                  <c:v>423166.60356544144</c:v>
                </c:pt>
                <c:pt idx="58" formatCode="#,##0">
                  <c:v>467885.80347239837</c:v>
                </c:pt>
                <c:pt idx="59" formatCode="#,##0">
                  <c:v>507178.09592469945</c:v>
                </c:pt>
                <c:pt idx="60" formatCode="#,##0">
                  <c:v>539370.51437598863</c:v>
                </c:pt>
                <c:pt idx="61" formatCode="#,##0">
                  <c:v>563413.43433481699</c:v>
                </c:pt>
                <c:pt idx="62" formatCode="#,##0">
                  <c:v>578926.67438980762</c:v>
                </c:pt>
                <c:pt idx="63" formatCode="#,##0">
                  <c:v>586132.53145500901</c:v>
                </c:pt>
                <c:pt idx="64" formatCode="#,##0">
                  <c:v>585716.46305990184</c:v>
                </c:pt>
                <c:pt idx="65" formatCode="#,##0">
                  <c:v>578661.90077002964</c:v>
                </c:pt>
                <c:pt idx="66" formatCode="#,##0">
                  <c:v>566095.72618350934</c:v>
                </c:pt>
                <c:pt idx="67" formatCode="#,##0">
                  <c:v>549165.05102760252</c:v>
                </c:pt>
                <c:pt idx="68" formatCode="#,##0">
                  <c:v>528951.69307518739</c:v>
                </c:pt>
                <c:pt idx="69" formatCode="#,##0">
                  <c:v>506421.41855001601</c:v>
                </c:pt>
                <c:pt idx="70" formatCode="#,##0">
                  <c:v>482400.63976461673</c:v>
                </c:pt>
                <c:pt idx="71" formatCode="#,##0">
                  <c:v>457572.36109349801</c:v>
                </c:pt>
                <c:pt idx="72" formatCode="#,##0">
                  <c:v>432484.15201888036</c:v>
                </c:pt>
                <c:pt idx="73" formatCode="#,##0">
                  <c:v>407562.60820361407</c:v>
                </c:pt>
                <c:pt idx="74" formatCode="#,##0">
                  <c:v>383130.45785574161</c:v>
                </c:pt>
                <c:pt idx="75" formatCode="#,##0">
                  <c:v>359423.87853269756</c:v>
                </c:pt>
                <c:pt idx="76" formatCode="#,##0">
                  <c:v>336608.63292452088</c:v>
                </c:pt>
                <c:pt idx="77" formatCode="#,##0">
                  <c:v>314794.34416923835</c:v>
                </c:pt>
                <c:pt idx="78" formatCode="#,##0">
                  <c:v>294046.68312142231</c:v>
                </c:pt>
                <c:pt idx="79" formatCode="#,##0">
                  <c:v>274397.50521247217</c:v>
                </c:pt>
                <c:pt idx="80" formatCode="#,##0">
                  <c:v>255853.11447723617</c:v>
                </c:pt>
                <c:pt idx="81" formatCode="#,##0">
                  <c:v>238400.89293773333</c:v>
                </c:pt>
                <c:pt idx="82" formatCode="#,##0">
                  <c:v>222014.54691275436</c:v>
                </c:pt>
                <c:pt idx="83" formatCode="#,##0">
                  <c:v>206658.20918964909</c:v>
                </c:pt>
                <c:pt idx="84" formatCode="#,##0">
                  <c:v>192289.61075005081</c:v>
                </c:pt>
                <c:pt idx="85" formatCode="#,##0">
                  <c:v>178862.50593766631</c:v>
                </c:pt>
                <c:pt idx="86" formatCode="#,##0">
                  <c:v>166328.50515011887</c:v>
                </c:pt>
                <c:pt idx="87" formatCode="#,##0">
                  <c:v>154638.44168359248</c:v>
                </c:pt>
                <c:pt idx="88" formatCode="#,##0">
                  <c:v>143743.37528223405</c:v>
                </c:pt>
                <c:pt idx="89" formatCode="#,##0">
                  <c:v>133595.31449926735</c:v>
                </c:pt>
                <c:pt idx="90" formatCode="#,##0">
                  <c:v>124147.72300483972</c:v>
                </c:pt>
                <c:pt idx="91" formatCode="#,##0">
                  <c:v>115355.86111951327</c:v>
                </c:pt>
                <c:pt idx="92" formatCode="#,##0">
                  <c:v>107177.00268234379</c:v>
                </c:pt>
                <c:pt idx="93" formatCode="#,##0">
                  <c:v>99570.558446602707</c:v>
                </c:pt>
                <c:pt idx="94" formatCode="#,##0">
                  <c:v>92498.130135659841</c:v>
                </c:pt>
                <c:pt idx="95" formatCode="#,##0">
                  <c:v>85923.513736395893</c:v>
                </c:pt>
                <c:pt idx="96" formatCode="#,##0">
                  <c:v>79812.66626042976</c:v>
                </c:pt>
                <c:pt idx="97" formatCode="#,##0">
                  <c:v>74133.646817490444</c:v>
                </c:pt>
                <c:pt idx="98" formatCode="#,##0">
                  <c:v>68856.540218705151</c:v>
                </c:pt>
                <c:pt idx="99" formatCode="#,##0">
                  <c:v>63953.369297645288</c:v>
                </c:pt>
                <c:pt idx="100" formatCode="#,##0">
                  <c:v>59398.000573604499</c:v>
                </c:pt>
                <c:pt idx="101" formatCode="#,##0">
                  <c:v>55166.046681626372</c:v>
                </c:pt>
                <c:pt idx="102" formatCode="#,##0">
                  <c:v>51234.76807594925</c:v>
                </c:pt>
                <c:pt idx="103" formatCode="#,##0">
                  <c:v>47582.975814022655</c:v>
                </c:pt>
                <c:pt idx="104" formatCode="#,##0">
                  <c:v>44190.93669727118</c:v>
                </c:pt>
                <c:pt idx="105" formatCode="#,##0">
                  <c:v>41040.281643564798</c:v>
                </c:pt>
                <c:pt idx="106" formatCode="#,##0">
                  <c:v>38113.917864816169</c:v>
                </c:pt>
                <c:pt idx="107" formatCode="#,##0">
                  <c:v>35395.945197971916</c:v>
                </c:pt>
                <c:pt idx="108" formatCode="#,##0">
                  <c:v>32871.57677090534</c:v>
                </c:pt>
                <c:pt idx="109" formatCode="#,##0">
                  <c:v>30527.064062484184</c:v>
                </c:pt>
                <c:pt idx="110" formatCode="#,##0">
                  <c:v>28349.626327705704</c:v>
                </c:pt>
                <c:pt idx="111" formatCode="#,##0">
                  <c:v>26327.384296064025</c:v>
                </c:pt>
                <c:pt idx="112" formatCode="#,##0">
                  <c:v>24449.298007952966</c:v>
                </c:pt>
                <c:pt idx="113" formatCode="#,##0">
                  <c:v>22705.108625097095</c:v>
                </c:pt>
                <c:pt idx="114" formatCode="#,##0">
                  <c:v>21085.284033062962</c:v>
                </c:pt>
                <c:pt idx="115" formatCode="#,##0">
                  <c:v>19580.968044024285</c:v>
                </c:pt>
                <c:pt idx="116" formatCode="#,##0">
                  <c:v>18183.933003999769</c:v>
                </c:pt>
                <c:pt idx="117" formatCode="#,##0">
                  <c:v>16886.535609126553</c:v>
                </c:pt>
                <c:pt idx="118" formatCode="#,##0">
                  <c:v>15681.675738944865</c:v>
                </c:pt>
                <c:pt idx="119" formatCode="#,##0">
                  <c:v>14562.758120221331</c:v>
                </c:pt>
                <c:pt idx="120" formatCode="#,##0">
                  <c:v>13523.656641830697</c:v>
                </c:pt>
                <c:pt idx="121" formatCode="#,##0">
                  <c:v>12558.681149125849</c:v>
                </c:pt>
                <c:pt idx="122" formatCode="#,##0">
                  <c:v>11662.546554665241</c:v>
                </c:pt>
                <c:pt idx="123" formatCode="#,##0">
                  <c:v>10830.344110848855</c:v>
                </c:pt>
                <c:pt idx="124" formatCode="#,##0">
                  <c:v>10057.514698729972</c:v>
                </c:pt>
                <c:pt idx="125" formatCode="#,##0">
                  <c:v>9339.8239958701997</c:v>
                </c:pt>
                <c:pt idx="126" formatCode="#,##0">
                  <c:v>8673.3393944839954</c:v>
                </c:pt>
                <c:pt idx="127" formatCode="#,##0">
                  <c:v>8054.4085492045051</c:v>
                </c:pt>
                <c:pt idx="128" formatCode="#,##0">
                  <c:v>7479.639441547869</c:v>
                </c:pt>
                <c:pt idx="129" formatCode="#,##0">
                  <c:v>6945.8818555302387</c:v>
                </c:pt>
                <c:pt idx="130" formatCode="#,##0">
                  <c:v>6450.2101658862739</c:v>
                </c:pt>
                <c:pt idx="131" formatCode="#,##0">
                  <c:v>5989.9073469456744</c:v>
                </c:pt>
                <c:pt idx="132" formatCode="#,##0">
                  <c:v>5562.4501164486564</c:v>
                </c:pt>
                <c:pt idx="133" formatCode="#,##0">
                  <c:v>5165.4951344304909</c:v>
                </c:pt>
                <c:pt idx="134" formatCode="#,##0">
                  <c:v>4796.8661827913884</c:v>
                </c:pt>
                <c:pt idx="135" formatCode="#,##0">
                  <c:v>4454.5422563054944</c:v>
                </c:pt>
                <c:pt idx="136" formatCode="#,##0">
                  <c:v>4136.592695783077</c:v>
                </c:pt>
                <c:pt idx="137" formatCode="#,##0">
                  <c:v>3841.2958108516959</c:v>
                </c:pt>
                <c:pt idx="138" formatCode="#,##0">
                  <c:v>3567.0480550807033</c:v>
                </c:pt>
                <c:pt idx="139" formatCode="#,##0">
                  <c:v>3312.3567956137499</c:v>
                </c:pt>
                <c:pt idx="140" formatCode="#,##0">
                  <c:v>3075.833297134734</c:v>
                </c:pt>
                <c:pt idx="141" formatCode="#,##0">
                  <c:v>2856.1859803880129</c:v>
                </c:pt>
                <c:pt idx="142" formatCode="#,##0">
                  <c:v>2652.2139922896172</c:v>
                </c:pt>
                <c:pt idx="143" formatCode="#,##0">
                  <c:v>2462.8011078587774</c:v>
                </c:pt>
                <c:pt idx="144" formatCode="#,##0">
                  <c:v>2286.9099721326788</c:v>
                </c:pt>
                <c:pt idx="145" formatCode="#,##0">
                  <c:v>2123.5766816782047</c:v>
                </c:pt>
                <c:pt idx="146" formatCode="#,##0">
                  <c:v>1971.9056993674428</c:v>
                </c:pt>
                <c:pt idx="147" formatCode="#,##0">
                  <c:v>1831.0650920551718</c:v>
                </c:pt>
                <c:pt idx="148" formatCode="#,##0">
                  <c:v>1700.2820781759979</c:v>
                </c:pt>
                <c:pt idx="149" formatCode="#,##0">
                  <c:v>1578.8388706855733</c:v>
                </c:pt>
                <c:pt idx="150" formatCode="#,##0">
                  <c:v>1466.0687999210709</c:v>
                </c:pt>
                <c:pt idx="151" formatCode="#,##0">
                  <c:v>1361.3527006400589</c:v>
                </c:pt>
                <c:pt idx="152" formatCode="#,##0">
                  <c:v>1264.1155475579244</c:v>
                </c:pt>
                <c:pt idx="153" formatCode="#,##0">
                  <c:v>1173.8233240264751</c:v>
                </c:pt>
                <c:pt idx="154" formatCode="#,##0">
                  <c:v>1089.9801089951716</c:v>
                </c:pt>
                <c:pt idx="155" formatCode="#,##0">
                  <c:v>1012.1253680091714</c:v>
                </c:pt>
                <c:pt idx="156" formatCode="#,##0">
                  <c:v>939.83143467947173</c:v>
                </c:pt>
                <c:pt idx="157" formatCode="#,##0">
                  <c:v>872.70116977701184</c:v>
                </c:pt>
                <c:pt idx="158" formatCode="#,##0">
                  <c:v>810.36578583106632</c:v>
                </c:pt>
                <c:pt idx="159" formatCode="#,##0">
                  <c:v>752.48282583601372</c:v>
                </c:pt>
                <c:pt idx="160" formatCode="#,##0">
                  <c:v>698.73428537810196</c:v>
                </c:pt>
                <c:pt idx="161" formatCode="#,##0">
                  <c:v>648.82486817744734</c:v>
                </c:pt>
                <c:pt idx="162" formatCode="#,##0">
                  <c:v>602.48036569525118</c:v>
                </c:pt>
                <c:pt idx="163" formatCode="#,##0">
                  <c:v>559.44615207916377</c:v>
                </c:pt>
                <c:pt idx="164" formatCode="#,##0">
                  <c:v>519.48578630940347</c:v>
                </c:pt>
                <c:pt idx="165" formatCode="#,##0">
                  <c:v>482.37971396422398</c:v>
                </c:pt>
                <c:pt idx="166" formatCode="#,##0">
                  <c:v>447.92406154589861</c:v>
                </c:pt>
                <c:pt idx="167" formatCode="#,##0">
                  <c:v>415.92951679838802</c:v>
                </c:pt>
                <c:pt idx="168" formatCode="#,##0">
                  <c:v>386.22028890640047</c:v>
                </c:pt>
                <c:pt idx="169" formatCode="#,##0">
                  <c:v>358.63314289400915</c:v>
                </c:pt>
                <c:pt idx="170" formatCode="#,##0">
                  <c:v>333.01650294084357</c:v>
                </c:pt>
                <c:pt idx="171" formatCode="#,##0">
                  <c:v>309.22961970665966</c:v>
                </c:pt>
                <c:pt idx="172" formatCode="#,##0">
                  <c:v>287.14179710237693</c:v>
                </c:pt>
                <c:pt idx="173" formatCode="#,##0">
                  <c:v>266.63167426899474</c:v>
                </c:pt>
                <c:pt idx="174" formatCode="#,##0">
                  <c:v>247.58655882665721</c:v>
                </c:pt>
                <c:pt idx="175" formatCode="#,##0">
                  <c:v>229.90180773598183</c:v>
                </c:pt>
                <c:pt idx="176" formatCode="#,##0">
                  <c:v>213.4802523739761</c:v>
                </c:pt>
                <c:pt idx="177" formatCode="#,##0">
                  <c:v>198.23166466875824</c:v>
                </c:pt>
                <c:pt idx="178" formatCode="#,##0">
                  <c:v>184.07226136211085</c:v>
                </c:pt>
                <c:pt idx="179" formatCode="#,##0">
                  <c:v>170.92424367780083</c:v>
                </c:pt>
                <c:pt idx="180" formatCode="#,##0">
                  <c:v>158.71536986769567</c:v>
                </c:pt>
                <c:pt idx="181" formatCode="#,##0">
                  <c:v>147.37855828802074</c:v>
                </c:pt>
                <c:pt idx="182" formatCode="#,##0">
                  <c:v>136.8515188256039</c:v>
                </c:pt>
                <c:pt idx="183" formatCode="#,##0">
                  <c:v>127.07641064953492</c:v>
                </c:pt>
                <c:pt idx="184" formatCode="#,##0">
                  <c:v>117.99952440817377</c:v>
                </c:pt>
                <c:pt idx="185" formatCode="#,##0">
                  <c:v>109.57098712565129</c:v>
                </c:pt>
                <c:pt idx="186" formatCode="#,##0">
                  <c:v>101.74448817665079</c:v>
                </c:pt>
                <c:pt idx="187" formatCode="#,##0">
                  <c:v>94.477024834013818</c:v>
                </c:pt>
                <c:pt idx="188" formatCode="#,##0">
                  <c:v>87.728665991212836</c:v>
                </c:pt>
                <c:pt idx="189" formatCode="#,##0">
                  <c:v>81.46233276156191</c:v>
                </c:pt>
                <c:pt idx="190" formatCode="#,##0">
                  <c:v>75.643594748741407</c:v>
                </c:pt>
                <c:pt idx="191" formatCode="#,##0">
                  <c:v>70.240480869299617</c:v>
                </c:pt>
                <c:pt idx="192" formatCode="#,##0">
                  <c:v>65.223303687736575</c:v>
                </c:pt>
                <c:pt idx="193" formatCode="#,##0">
                  <c:v>60.564496299009889</c:v>
                </c:pt>
                <c:pt idx="194" formatCode="#,##0">
                  <c:v>56.238460862235769</c:v>
                </c:pt>
                <c:pt idx="195" formatCode="#,##0">
                  <c:v>52.221427953371006</c:v>
                </c:pt>
                <c:pt idx="196" formatCode="#,##0">
                  <c:v>48.491325964101428</c:v>
                </c:pt>
                <c:pt idx="197" formatCode="#,##0">
                  <c:v>45.027659829358299</c:v>
                </c:pt>
                <c:pt idx="198" formatCode="#,##0">
                  <c:v>41.811398417137944</c:v>
                </c:pt>
                <c:pt idx="199" formatCode="#,##0">
                  <c:v>38.824869961892723</c:v>
                </c:pt>
                <c:pt idx="200" formatCode="#,##0">
                  <c:v>36.051664966956004</c:v>
                </c:pt>
                <c:pt idx="201" formatCode="#,##0">
                  <c:v>33.476546042500864</c:v>
                </c:pt>
                <c:pt idx="202" formatCode="#,##0">
                  <c:v>31.085364183639236</c:v>
                </c:pt>
                <c:pt idx="203" formatCode="#,##0">
                  <c:v>28.864981028652757</c:v>
                </c:pt>
                <c:pt idx="204" formatCode="#,##0">
                  <c:v>26.803196670204084</c:v>
                </c:pt>
                <c:pt idx="205" formatCode="#,##0">
                  <c:v>24.888682622887973</c:v>
                </c:pt>
                <c:pt idx="206" formatCode="#,##0">
                  <c:v>23.11091957881268</c:v>
                </c:pt>
                <c:pt idx="207" formatCode="#,##0">
                  <c:v>21.460139609210017</c:v>
                </c:pt>
                <c:pt idx="208" formatCode="#,##0">
                  <c:v>19.927272494500844</c:v>
                </c:pt>
                <c:pt idx="209" formatCode="#,##0">
                  <c:v>18.503895887926582</c:v>
                </c:pt>
                <c:pt idx="210" formatCode="#,##0">
                  <c:v>17.182189038920821</c:v>
                </c:pt>
                <c:pt idx="211" formatCode="#,##0">
                  <c:v>15.954889821953934</c:v>
                </c:pt>
                <c:pt idx="212" formatCode="#,##0">
                  <c:v>14.815254834745675</c:v>
                </c:pt>
                <c:pt idx="213" formatCode="#,##0">
                  <c:v>13.757022346605179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F2-4830-8E4D-282F3D9CF004}"/>
            </c:ext>
          </c:extLst>
        </c:ser>
        <c:ser>
          <c:idx val="7"/>
          <c:order val="7"/>
          <c:tx>
            <c:strRef>
              <c:f>MODEL!$K$1</c:f>
              <c:strCache>
                <c:ptCount val="1"/>
                <c:pt idx="0">
                  <c:v>Fatalities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MODEL!$B$2:$B$215</c:f>
              <c:numCache>
                <c:formatCode>d\-mmm\-yy</c:formatCode>
                <c:ptCount val="214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43953</c:v>
                </c:pt>
                <c:pt idx="52">
                  <c:v>43954</c:v>
                </c:pt>
                <c:pt idx="53">
                  <c:v>43955</c:v>
                </c:pt>
                <c:pt idx="54">
                  <c:v>43956</c:v>
                </c:pt>
                <c:pt idx="55">
                  <c:v>43957</c:v>
                </c:pt>
                <c:pt idx="56">
                  <c:v>43958</c:v>
                </c:pt>
                <c:pt idx="57">
                  <c:v>43959</c:v>
                </c:pt>
                <c:pt idx="58">
                  <c:v>43960</c:v>
                </c:pt>
                <c:pt idx="59">
                  <c:v>43961</c:v>
                </c:pt>
                <c:pt idx="60">
                  <c:v>43962</c:v>
                </c:pt>
                <c:pt idx="61">
                  <c:v>43963</c:v>
                </c:pt>
                <c:pt idx="62">
                  <c:v>43964</c:v>
                </c:pt>
                <c:pt idx="63">
                  <c:v>43965</c:v>
                </c:pt>
                <c:pt idx="64">
                  <c:v>43966</c:v>
                </c:pt>
                <c:pt idx="65">
                  <c:v>43967</c:v>
                </c:pt>
                <c:pt idx="66">
                  <c:v>43968</c:v>
                </c:pt>
                <c:pt idx="67">
                  <c:v>43969</c:v>
                </c:pt>
                <c:pt idx="68">
                  <c:v>43970</c:v>
                </c:pt>
                <c:pt idx="69">
                  <c:v>43971</c:v>
                </c:pt>
                <c:pt idx="70">
                  <c:v>43972</c:v>
                </c:pt>
                <c:pt idx="71">
                  <c:v>43973</c:v>
                </c:pt>
                <c:pt idx="72">
                  <c:v>43974</c:v>
                </c:pt>
                <c:pt idx="73">
                  <c:v>43975</c:v>
                </c:pt>
                <c:pt idx="74">
                  <c:v>43976</c:v>
                </c:pt>
                <c:pt idx="75">
                  <c:v>43977</c:v>
                </c:pt>
                <c:pt idx="76">
                  <c:v>43978</c:v>
                </c:pt>
                <c:pt idx="77">
                  <c:v>43979</c:v>
                </c:pt>
                <c:pt idx="78">
                  <c:v>43980</c:v>
                </c:pt>
                <c:pt idx="79">
                  <c:v>43981</c:v>
                </c:pt>
                <c:pt idx="80">
                  <c:v>43982</c:v>
                </c:pt>
                <c:pt idx="81">
                  <c:v>43983</c:v>
                </c:pt>
                <c:pt idx="82">
                  <c:v>43984</c:v>
                </c:pt>
                <c:pt idx="83">
                  <c:v>43985</c:v>
                </c:pt>
                <c:pt idx="84">
                  <c:v>43986</c:v>
                </c:pt>
                <c:pt idx="85">
                  <c:v>43987</c:v>
                </c:pt>
                <c:pt idx="86">
                  <c:v>43988</c:v>
                </c:pt>
                <c:pt idx="87">
                  <c:v>43989</c:v>
                </c:pt>
                <c:pt idx="88">
                  <c:v>43990</c:v>
                </c:pt>
                <c:pt idx="89">
                  <c:v>43991</c:v>
                </c:pt>
                <c:pt idx="90">
                  <c:v>43992</c:v>
                </c:pt>
                <c:pt idx="91">
                  <c:v>43993</c:v>
                </c:pt>
                <c:pt idx="92">
                  <c:v>43994</c:v>
                </c:pt>
                <c:pt idx="93">
                  <c:v>43995</c:v>
                </c:pt>
                <c:pt idx="94">
                  <c:v>43996</c:v>
                </c:pt>
                <c:pt idx="95">
                  <c:v>43997</c:v>
                </c:pt>
                <c:pt idx="96">
                  <c:v>43998</c:v>
                </c:pt>
                <c:pt idx="97">
                  <c:v>43999</c:v>
                </c:pt>
                <c:pt idx="98">
                  <c:v>44000</c:v>
                </c:pt>
                <c:pt idx="99">
                  <c:v>44001</c:v>
                </c:pt>
                <c:pt idx="100">
                  <c:v>44002</c:v>
                </c:pt>
                <c:pt idx="101">
                  <c:v>44003</c:v>
                </c:pt>
                <c:pt idx="102">
                  <c:v>44004</c:v>
                </c:pt>
                <c:pt idx="103">
                  <c:v>44005</c:v>
                </c:pt>
                <c:pt idx="104">
                  <c:v>44006</c:v>
                </c:pt>
                <c:pt idx="105">
                  <c:v>44007</c:v>
                </c:pt>
                <c:pt idx="106">
                  <c:v>44008</c:v>
                </c:pt>
                <c:pt idx="107">
                  <c:v>44009</c:v>
                </c:pt>
                <c:pt idx="108">
                  <c:v>44010</c:v>
                </c:pt>
                <c:pt idx="109">
                  <c:v>44011</c:v>
                </c:pt>
                <c:pt idx="110">
                  <c:v>44012</c:v>
                </c:pt>
                <c:pt idx="111">
                  <c:v>44013</c:v>
                </c:pt>
                <c:pt idx="112">
                  <c:v>44014</c:v>
                </c:pt>
                <c:pt idx="113">
                  <c:v>44015</c:v>
                </c:pt>
                <c:pt idx="114">
                  <c:v>44016</c:v>
                </c:pt>
                <c:pt idx="115">
                  <c:v>44017</c:v>
                </c:pt>
                <c:pt idx="116">
                  <c:v>44018</c:v>
                </c:pt>
                <c:pt idx="117">
                  <c:v>44019</c:v>
                </c:pt>
                <c:pt idx="118">
                  <c:v>44020</c:v>
                </c:pt>
                <c:pt idx="119">
                  <c:v>44021</c:v>
                </c:pt>
                <c:pt idx="120">
                  <c:v>44022</c:v>
                </c:pt>
                <c:pt idx="121">
                  <c:v>44023</c:v>
                </c:pt>
                <c:pt idx="122">
                  <c:v>44024</c:v>
                </c:pt>
                <c:pt idx="123">
                  <c:v>44025</c:v>
                </c:pt>
                <c:pt idx="124">
                  <c:v>44026</c:v>
                </c:pt>
                <c:pt idx="125">
                  <c:v>44027</c:v>
                </c:pt>
                <c:pt idx="126">
                  <c:v>44028</c:v>
                </c:pt>
                <c:pt idx="127">
                  <c:v>44029</c:v>
                </c:pt>
                <c:pt idx="128">
                  <c:v>44030</c:v>
                </c:pt>
                <c:pt idx="129">
                  <c:v>44031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44037</c:v>
                </c:pt>
                <c:pt idx="136">
                  <c:v>44038</c:v>
                </c:pt>
                <c:pt idx="137">
                  <c:v>44039</c:v>
                </c:pt>
                <c:pt idx="138">
                  <c:v>44040</c:v>
                </c:pt>
                <c:pt idx="139">
                  <c:v>44041</c:v>
                </c:pt>
                <c:pt idx="140">
                  <c:v>44042</c:v>
                </c:pt>
                <c:pt idx="141">
                  <c:v>44043</c:v>
                </c:pt>
                <c:pt idx="142">
                  <c:v>44044</c:v>
                </c:pt>
                <c:pt idx="143">
                  <c:v>44045</c:v>
                </c:pt>
                <c:pt idx="144">
                  <c:v>44046</c:v>
                </c:pt>
                <c:pt idx="145">
                  <c:v>44047</c:v>
                </c:pt>
                <c:pt idx="146">
                  <c:v>44048</c:v>
                </c:pt>
                <c:pt idx="147">
                  <c:v>44049</c:v>
                </c:pt>
                <c:pt idx="148">
                  <c:v>44050</c:v>
                </c:pt>
                <c:pt idx="149">
                  <c:v>44051</c:v>
                </c:pt>
                <c:pt idx="150">
                  <c:v>44052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44058</c:v>
                </c:pt>
                <c:pt idx="157">
                  <c:v>44059</c:v>
                </c:pt>
                <c:pt idx="158">
                  <c:v>44060</c:v>
                </c:pt>
                <c:pt idx="159">
                  <c:v>44061</c:v>
                </c:pt>
                <c:pt idx="160">
                  <c:v>44062</c:v>
                </c:pt>
                <c:pt idx="161">
                  <c:v>44063</c:v>
                </c:pt>
                <c:pt idx="162">
                  <c:v>44064</c:v>
                </c:pt>
                <c:pt idx="163">
                  <c:v>44065</c:v>
                </c:pt>
                <c:pt idx="164">
                  <c:v>44066</c:v>
                </c:pt>
                <c:pt idx="165">
                  <c:v>44067</c:v>
                </c:pt>
                <c:pt idx="166">
                  <c:v>44068</c:v>
                </c:pt>
                <c:pt idx="167">
                  <c:v>44069</c:v>
                </c:pt>
                <c:pt idx="168">
                  <c:v>44070</c:v>
                </c:pt>
                <c:pt idx="169">
                  <c:v>44071</c:v>
                </c:pt>
                <c:pt idx="170">
                  <c:v>44072</c:v>
                </c:pt>
                <c:pt idx="171">
                  <c:v>44073</c:v>
                </c:pt>
                <c:pt idx="172">
                  <c:v>44074</c:v>
                </c:pt>
                <c:pt idx="173">
                  <c:v>44075</c:v>
                </c:pt>
                <c:pt idx="174">
                  <c:v>44076</c:v>
                </c:pt>
                <c:pt idx="175">
                  <c:v>44077</c:v>
                </c:pt>
                <c:pt idx="176">
                  <c:v>44078</c:v>
                </c:pt>
                <c:pt idx="177">
                  <c:v>44079</c:v>
                </c:pt>
                <c:pt idx="178">
                  <c:v>44080</c:v>
                </c:pt>
                <c:pt idx="179">
                  <c:v>44081</c:v>
                </c:pt>
                <c:pt idx="180">
                  <c:v>44082</c:v>
                </c:pt>
                <c:pt idx="181">
                  <c:v>44083</c:v>
                </c:pt>
                <c:pt idx="182">
                  <c:v>44084</c:v>
                </c:pt>
                <c:pt idx="183">
                  <c:v>44085</c:v>
                </c:pt>
                <c:pt idx="184">
                  <c:v>44086</c:v>
                </c:pt>
                <c:pt idx="185">
                  <c:v>44087</c:v>
                </c:pt>
                <c:pt idx="186">
                  <c:v>44088</c:v>
                </c:pt>
                <c:pt idx="187">
                  <c:v>44089</c:v>
                </c:pt>
                <c:pt idx="188">
                  <c:v>44090</c:v>
                </c:pt>
                <c:pt idx="189">
                  <c:v>44091</c:v>
                </c:pt>
                <c:pt idx="190">
                  <c:v>44092</c:v>
                </c:pt>
                <c:pt idx="191">
                  <c:v>44093</c:v>
                </c:pt>
                <c:pt idx="192">
                  <c:v>44094</c:v>
                </c:pt>
                <c:pt idx="193">
                  <c:v>44095</c:v>
                </c:pt>
                <c:pt idx="194">
                  <c:v>44096</c:v>
                </c:pt>
                <c:pt idx="195">
                  <c:v>44097</c:v>
                </c:pt>
                <c:pt idx="196">
                  <c:v>44098</c:v>
                </c:pt>
                <c:pt idx="197">
                  <c:v>44099</c:v>
                </c:pt>
                <c:pt idx="198">
                  <c:v>44100</c:v>
                </c:pt>
                <c:pt idx="199">
                  <c:v>44101</c:v>
                </c:pt>
                <c:pt idx="200">
                  <c:v>44102</c:v>
                </c:pt>
                <c:pt idx="201">
                  <c:v>44103</c:v>
                </c:pt>
                <c:pt idx="202">
                  <c:v>44104</c:v>
                </c:pt>
                <c:pt idx="203">
                  <c:v>44105</c:v>
                </c:pt>
                <c:pt idx="204">
                  <c:v>44106</c:v>
                </c:pt>
                <c:pt idx="205">
                  <c:v>44107</c:v>
                </c:pt>
                <c:pt idx="206">
                  <c:v>44108</c:v>
                </c:pt>
                <c:pt idx="207">
                  <c:v>44109</c:v>
                </c:pt>
                <c:pt idx="208">
                  <c:v>44110</c:v>
                </c:pt>
                <c:pt idx="209">
                  <c:v>44111</c:v>
                </c:pt>
                <c:pt idx="210">
                  <c:v>44112</c:v>
                </c:pt>
                <c:pt idx="211">
                  <c:v>44113</c:v>
                </c:pt>
                <c:pt idx="212">
                  <c:v>44114</c:v>
                </c:pt>
                <c:pt idx="213">
                  <c:v>44115</c:v>
                </c:pt>
              </c:numCache>
            </c:numRef>
          </c:cat>
          <c:val>
            <c:numRef>
              <c:f>MODEL!$K$2:$K$215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 formatCode="#,##0">
                  <c:v>5.3242857142857138</c:v>
                </c:pt>
                <c:pt idx="16" formatCode="#,##0">
                  <c:v>6.1526840180276876</c:v>
                </c:pt>
                <c:pt idx="17" formatCode="#,##0">
                  <c:v>7.2118949892891937</c:v>
                </c:pt>
                <c:pt idx="18" formatCode="#,##0">
                  <c:v>8.5682500847073388</c:v>
                </c:pt>
                <c:pt idx="19" formatCode="#,##0">
                  <c:v>10.305908686251708</c:v>
                </c:pt>
                <c:pt idx="20" formatCode="#,##0">
                  <c:v>12.532375809524625</c:v>
                </c:pt>
                <c:pt idx="21" formatCode="#,##0">
                  <c:v>15.38526771879282</c:v>
                </c:pt>
                <c:pt idx="22" formatCode="#,##0">
                  <c:v>19.040858490642957</c:v>
                </c:pt>
                <c:pt idx="23" formatCode="#,##0">
                  <c:v>23.724979722873378</c:v>
                </c:pt>
                <c:pt idx="24" formatCode="#,##0">
                  <c:v>29.726961804702125</c:v>
                </c:pt>
                <c:pt idx="25" formatCode="#,##0">
                  <c:v>37.417479822694986</c:v>
                </c:pt>
                <c:pt idx="26" formatCode="#,##0">
                  <c:v>47.271400389854534</c:v>
                </c:pt>
                <c:pt idx="27" formatCode="#,##0">
                  <c:v>59.897026923319572</c:v>
                </c:pt>
                <c:pt idx="28" formatCode="#,##0">
                  <c:v>76.073525663633475</c:v>
                </c:pt>
                <c:pt idx="29" formatCode="#,##0">
                  <c:v>96.798803686846028</c:v>
                </c:pt>
                <c:pt idx="30" formatCode="#,##0">
                  <c:v>123.3507292114638</c:v>
                </c:pt>
                <c:pt idx="31" formatCode="#,##0">
                  <c:v>157.36536515850855</c:v>
                </c:pt>
                <c:pt idx="32" formatCode="#,##0">
                  <c:v>200.93686654094091</c:v>
                </c:pt>
                <c:pt idx="33" formatCode="#,##0">
                  <c:v>256.74491367833679</c:v>
                </c:pt>
                <c:pt idx="34" formatCode="#,##0">
                  <c:v>328.21706316233087</c:v>
                </c:pt>
                <c:pt idx="35" formatCode="#,##0">
                  <c:v>419.73524357293707</c:v>
                </c:pt>
                <c:pt idx="36" formatCode="#,##0">
                  <c:v>536.89784172138809</c:v>
                </c:pt>
                <c:pt idx="37" formatCode="#,##0">
                  <c:v>686.85143331406266</c:v>
                </c:pt>
                <c:pt idx="38" formatCode="#,##0">
                  <c:v>878.70917617504745</c:v>
                </c:pt>
                <c:pt idx="39" formatCode="#,##0">
                  <c:v>1124.0760789785149</c:v>
                </c:pt>
                <c:pt idx="40" formatCode="#,##0">
                  <c:v>1437.7044958078557</c:v>
                </c:pt>
                <c:pt idx="41" formatCode="#,##0">
                  <c:v>1838.3057174202106</c:v>
                </c:pt>
                <c:pt idx="42" formatCode="#,##0">
                  <c:v>2349.5444415565985</c:v>
                </c:pt>
                <c:pt idx="43" formatCode="#,##0">
                  <c:v>3001.2405557270608</c:v>
                </c:pt>
                <c:pt idx="44" formatCode="#,##0">
                  <c:v>3830.7944573771865</c:v>
                </c:pt>
                <c:pt idx="45" formatCode="#,##0">
                  <c:v>4896.3776138349685</c:v>
                </c:pt>
                <c:pt idx="46" formatCode="#,##0">
                  <c:v>6266.2517590156422</c:v>
                </c:pt>
                <c:pt idx="47" formatCode="#,##0">
                  <c:v>8023.3986795192677</c:v>
                </c:pt>
                <c:pt idx="48" formatCode="#,##0">
                  <c:v>10268.771440266033</c:v>
                </c:pt>
                <c:pt idx="49" formatCode="#,##0">
                  <c:v>13123.531043247811</c:v>
                </c:pt>
                <c:pt idx="50" formatCode="#,##0">
                  <c:v>16729.904991430842</c:v>
                </c:pt>
                <c:pt idx="51" formatCode="#,##0">
                  <c:v>21249.868767709519</c:v>
                </c:pt>
                <c:pt idx="52" formatCode="#,##0">
                  <c:v>26860.607161967419</c:v>
                </c:pt>
                <c:pt idx="53" formatCode="#,##0">
                  <c:v>33745.741032021389</c:v>
                </c:pt>
                <c:pt idx="54" formatCode="#,##0">
                  <c:v>42081.770241306433</c:v>
                </c:pt>
                <c:pt idx="55" formatCode="#,##0">
                  <c:v>52020.208515258229</c:v>
                </c:pt>
                <c:pt idx="56" formatCode="#,##0">
                  <c:v>63667.381506280522</c:v>
                </c:pt>
                <c:pt idx="57" formatCode="#,##0">
                  <c:v>77065.381053827092</c:v>
                </c:pt>
                <c:pt idx="58" formatCode="#,##0">
                  <c:v>92178.474038307148</c:v>
                </c:pt>
                <c:pt idx="59" formatCode="#,##0">
                  <c:v>108888.68130517851</c:v>
                </c:pt>
                <c:pt idx="60" formatCode="#,##0">
                  <c:v>127002.18473106064</c:v>
                </c:pt>
                <c:pt idx="61" formatCode="#,##0">
                  <c:v>146265.41738734595</c:v>
                </c:pt>
                <c:pt idx="62" formatCode="#,##0">
                  <c:v>166387.32575644655</c:v>
                </c:pt>
                <c:pt idx="63" formatCode="#,##0">
                  <c:v>187063.27841322537</c:v>
                </c:pt>
                <c:pt idx="64" formatCode="#,##0">
                  <c:v>207996.58310804711</c:v>
                </c:pt>
                <c:pt idx="65" formatCode="#,##0">
                  <c:v>228915.02821732932</c:v>
                </c:pt>
                <c:pt idx="66" formatCode="#,##0">
                  <c:v>249581.52467340181</c:v>
                </c:pt>
                <c:pt idx="67" formatCode="#,##0">
                  <c:v>269799.22917995573</c:v>
                </c:pt>
                <c:pt idx="68" formatCode="#,##0">
                  <c:v>289412.26671665581</c:v>
                </c:pt>
                <c:pt idx="69" formatCode="#,##0">
                  <c:v>308303.39861219819</c:v>
                </c:pt>
                <c:pt idx="70" formatCode="#,##0">
                  <c:v>326389.87784612732</c:v>
                </c:pt>
                <c:pt idx="71" formatCode="#,##0">
                  <c:v>343618.47212343506</c:v>
                </c:pt>
                <c:pt idx="72" formatCode="#,##0">
                  <c:v>359960.34216248855</c:v>
                </c:pt>
                <c:pt idx="73" formatCode="#,##0">
                  <c:v>375406.20473459142</c:v>
                </c:pt>
                <c:pt idx="74" formatCode="#,##0">
                  <c:v>389962.01217043475</c:v>
                </c:pt>
                <c:pt idx="75" formatCode="#,##0">
                  <c:v>403645.24280813982</c:v>
                </c:pt>
                <c:pt idx="76" formatCode="#,##0">
                  <c:v>416481.80989859329</c:v>
                </c:pt>
                <c:pt idx="77" formatCode="#,##0">
                  <c:v>428503.54678875476</c:v>
                </c:pt>
                <c:pt idx="78" formatCode="#,##0">
                  <c:v>439746.20193765615</c:v>
                </c:pt>
                <c:pt idx="79" formatCode="#,##0">
                  <c:v>450247.86919199268</c:v>
                </c:pt>
                <c:pt idx="80" formatCode="#,##0">
                  <c:v>460047.7800924381</c:v>
                </c:pt>
                <c:pt idx="81" formatCode="#,##0">
                  <c:v>469185.39132376795</c:v>
                </c:pt>
                <c:pt idx="82" formatCode="#,##0">
                  <c:v>477699.70892868697</c:v>
                </c:pt>
                <c:pt idx="83" formatCode="#,##0">
                  <c:v>485628.79988985677</c:v>
                </c:pt>
                <c:pt idx="84" formatCode="#,##0">
                  <c:v>493009.45021805854</c:v>
                </c:pt>
                <c:pt idx="85" formatCode="#,##0">
                  <c:v>499876.93631627463</c:v>
                </c:pt>
                <c:pt idx="86" formatCode="#,##0">
                  <c:v>506264.88295690558</c:v>
                </c:pt>
                <c:pt idx="87" formatCode="#,##0">
                  <c:v>512205.18671226699</c:v>
                </c:pt>
                <c:pt idx="88" formatCode="#,##0">
                  <c:v>517727.98820096673</c:v>
                </c:pt>
                <c:pt idx="89" formatCode="#,##0">
                  <c:v>522861.68017533224</c:v>
                </c:pt>
                <c:pt idx="90" formatCode="#,##0">
                  <c:v>527632.94140744896</c:v>
                </c:pt>
                <c:pt idx="91" formatCode="#,##0">
                  <c:v>532066.78865762183</c:v>
                </c:pt>
                <c:pt idx="92" formatCode="#,##0">
                  <c:v>536186.64084046159</c:v>
                </c:pt>
                <c:pt idx="93" formatCode="#,##0">
                  <c:v>540014.39093625953</c:v>
                </c:pt>
                <c:pt idx="94" formatCode="#,##0">
                  <c:v>543570.48230935249</c:v>
                </c:pt>
                <c:pt idx="95" formatCode="#,##0">
                  <c:v>546873.98695705459</c:v>
                </c:pt>
                <c:pt idx="96" formatCode="#,##0">
                  <c:v>549942.68387621164</c:v>
                </c:pt>
                <c:pt idx="97" formatCode="#,##0">
                  <c:v>552793.13624265557</c:v>
                </c:pt>
                <c:pt idx="98" formatCode="#,##0">
                  <c:v>555440.76648613741</c:v>
                </c:pt>
                <c:pt idx="99" formatCode="#,##0">
                  <c:v>557899.9286368055</c:v>
                </c:pt>
                <c:pt idx="100" formatCode="#,##0">
                  <c:v>560183.97754029278</c:v>
                </c:pt>
                <c:pt idx="101" formatCode="#,##0">
                  <c:v>562305.33470363577</c:v>
                </c:pt>
                <c:pt idx="102" formatCode="#,##0">
                  <c:v>564275.55065655103</c:v>
                </c:pt>
                <c:pt idx="103" formatCode="#,##0">
                  <c:v>566105.36380212067</c:v>
                </c:pt>
                <c:pt idx="104" formatCode="#,##0">
                  <c:v>567804.75579547859</c:v>
                </c:pt>
                <c:pt idx="105" formatCode="#,##0">
                  <c:v>569383.00353466684</c:v>
                </c:pt>
                <c:pt idx="106" formatCode="#,##0">
                  <c:v>570848.72787907987</c:v>
                </c:pt>
                <c:pt idx="107" formatCode="#,##0">
                  <c:v>572209.93923139479</c:v>
                </c:pt>
                <c:pt idx="108" formatCode="#,##0">
                  <c:v>573474.08013132238</c:v>
                </c:pt>
                <c:pt idx="109" formatCode="#,##0">
                  <c:v>574648.06501599762</c:v>
                </c:pt>
                <c:pt idx="110" formatCode="#,##0">
                  <c:v>575738.31730394345</c:v>
                </c:pt>
                <c:pt idx="111" formatCode="#,##0">
                  <c:v>576750.80395850434</c:v>
                </c:pt>
                <c:pt idx="112" formatCode="#,##0">
                  <c:v>577691.0676833638</c:v>
                </c:pt>
                <c:pt idx="113" formatCode="#,##0">
                  <c:v>578564.25689793355</c:v>
                </c:pt>
                <c:pt idx="114" formatCode="#,##0">
                  <c:v>579375.15363454411</c:v>
                </c:pt>
                <c:pt idx="115" formatCode="#,##0">
                  <c:v>580128.1994928678</c:v>
                </c:pt>
                <c:pt idx="116" formatCode="#,##0">
                  <c:v>580827.51978015434</c:v>
                </c:pt>
                <c:pt idx="117" formatCode="#,##0">
                  <c:v>581476.9459588686</c:v>
                </c:pt>
                <c:pt idx="118" formatCode="#,##0">
                  <c:v>582080.03651633742</c:v>
                </c:pt>
                <c:pt idx="119" formatCode="#,##0">
                  <c:v>582640.09636415693</c:v>
                </c:pt>
                <c:pt idx="120" formatCode="#,##0">
                  <c:v>583160.19486845052</c:v>
                </c:pt>
                <c:pt idx="121" formatCode="#,##0">
                  <c:v>583643.18260565877</c:v>
                </c:pt>
                <c:pt idx="122" formatCode="#,##0">
                  <c:v>584091.70693241328</c:v>
                </c:pt>
                <c:pt idx="123" formatCode="#,##0">
                  <c:v>584508.22645222279</c:v>
                </c:pt>
                <c:pt idx="124" formatCode="#,##0">
                  <c:v>584895.02445618168</c:v>
                </c:pt>
                <c:pt idx="125" formatCode="#,##0">
                  <c:v>585254.2214097078</c:v>
                </c:pt>
                <c:pt idx="126" formatCode="#,##0">
                  <c:v>585587.78655241744</c:v>
                </c:pt>
                <c:pt idx="127" formatCode="#,##0">
                  <c:v>585897.54867364897</c:v>
                </c:pt>
                <c:pt idx="128" formatCode="#,##0">
                  <c:v>586185.20612183481</c:v>
                </c:pt>
                <c:pt idx="129" formatCode="#,##0">
                  <c:v>586452.33610189008</c:v>
                </c:pt>
                <c:pt idx="130" formatCode="#,##0">
                  <c:v>586700.40331101615</c:v>
                </c:pt>
                <c:pt idx="131" formatCode="#,##0">
                  <c:v>586930.76795979775</c:v>
                </c:pt>
                <c:pt idx="132" formatCode="#,##0">
                  <c:v>587144.69322218862</c:v>
                </c:pt>
                <c:pt idx="133" formatCode="#,##0">
                  <c:v>587343.35215491895</c:v>
                </c:pt>
                <c:pt idx="134" formatCode="#,##0">
                  <c:v>587527.83412400575</c:v>
                </c:pt>
                <c:pt idx="135" formatCode="#,##0">
                  <c:v>587699.15077339113</c:v>
                </c:pt>
                <c:pt idx="136" formatCode="#,##0">
                  <c:v>587858.2415682592</c:v>
                </c:pt>
                <c:pt idx="137" formatCode="#,##0">
                  <c:v>588005.97702167998</c:v>
                </c:pt>
                <c:pt idx="138" formatCode="#,##0">
                  <c:v>588143.16615778184</c:v>
                </c:pt>
                <c:pt idx="139" formatCode="#,##0">
                  <c:v>588270.56073117757</c:v>
                </c:pt>
                <c:pt idx="140" formatCode="#,##0">
                  <c:v>588388.85918816377</c:v>
                </c:pt>
                <c:pt idx="141" formatCode="#,##0">
                  <c:v>588498.71037734719</c:v>
                </c:pt>
                <c:pt idx="142" formatCode="#,##0">
                  <c:v>588600.71701950394</c:v>
                </c:pt>
                <c:pt idx="143" formatCode="#,##0">
                  <c:v>588695.43894779996</c:v>
                </c:pt>
                <c:pt idx="144" formatCode="#,##0">
                  <c:v>588783.39613022353</c:v>
                </c:pt>
                <c:pt idx="145" formatCode="#,##0">
                  <c:v>588865.0714863711</c:v>
                </c:pt>
                <c:pt idx="146" formatCode="#,##0">
                  <c:v>588940.91351071675</c:v>
                </c:pt>
                <c:pt idx="147" formatCode="#,##0">
                  <c:v>589011.33871426561</c:v>
                </c:pt>
                <c:pt idx="148" formatCode="#,##0">
                  <c:v>589076.73389612476</c:v>
                </c:pt>
                <c:pt idx="149" formatCode="#,##0">
                  <c:v>589137.45825605956</c:v>
                </c:pt>
                <c:pt idx="150" formatCode="#,##0">
                  <c:v>589193.84535858408</c:v>
                </c:pt>
                <c:pt idx="151" formatCode="#,##0">
                  <c:v>589246.20495858125</c:v>
                </c:pt>
                <c:pt idx="152" formatCode="#,##0">
                  <c:v>589294.82469788985</c:v>
                </c:pt>
                <c:pt idx="153" formatCode="#,##0">
                  <c:v>589339.97168173117</c:v>
                </c:pt>
                <c:pt idx="154" formatCode="#,##0">
                  <c:v>589381.8939433035</c:v>
                </c:pt>
                <c:pt idx="155" formatCode="#,##0">
                  <c:v>589420.82180433907</c:v>
                </c:pt>
                <c:pt idx="156" formatCode="#,##0">
                  <c:v>589456.96913891088</c:v>
                </c:pt>
                <c:pt idx="157" formatCode="#,##0">
                  <c:v>589490.53454729228</c:v>
                </c:pt>
                <c:pt idx="158" formatCode="#,##0">
                  <c:v>589521.70244621288</c:v>
                </c:pt>
                <c:pt idx="159" formatCode="#,##0">
                  <c:v>589550.64408142108</c:v>
                </c:pt>
                <c:pt idx="160" formatCode="#,##0">
                  <c:v>589577.51846805809</c:v>
                </c:pt>
                <c:pt idx="161" formatCode="#,##0">
                  <c:v>589602.47326396441</c:v>
                </c:pt>
                <c:pt idx="162" formatCode="#,##0">
                  <c:v>589625.645580685</c:v>
                </c:pt>
                <c:pt idx="163" formatCode="#,##0">
                  <c:v>589647.16273660271</c:v>
                </c:pt>
                <c:pt idx="164" formatCode="#,##0">
                  <c:v>589667.14295631985</c:v>
                </c:pt>
                <c:pt idx="165" formatCode="#,##0">
                  <c:v>589685.69602011656</c:v>
                </c:pt>
                <c:pt idx="166" formatCode="#,##0">
                  <c:v>589702.92386704381</c:v>
                </c:pt>
                <c:pt idx="167" formatCode="#,##0">
                  <c:v>589718.92115495622</c:v>
                </c:pt>
                <c:pt idx="168" formatCode="#,##0">
                  <c:v>589733.77578055614</c:v>
                </c:pt>
                <c:pt idx="169" formatCode="#,##0">
                  <c:v>589747.56936230278</c:v>
                </c:pt>
                <c:pt idx="170" formatCode="#,##0">
                  <c:v>589760.37768883468</c:v>
                </c:pt>
                <c:pt idx="171" formatCode="#,##0">
                  <c:v>589772.27113536827</c:v>
                </c:pt>
                <c:pt idx="172" formatCode="#,##0">
                  <c:v>589783.31505035784</c:v>
                </c:pt>
                <c:pt idx="173" formatCode="#,##0">
                  <c:v>589793.57011454005</c:v>
                </c:pt>
                <c:pt idx="174" formatCode="#,##0">
                  <c:v>589803.09267433535</c:v>
                </c:pt>
                <c:pt idx="175" formatCode="#,##0">
                  <c:v>589811.9350514363</c:v>
                </c:pt>
                <c:pt idx="176" formatCode="#,##0">
                  <c:v>589820.14583028399</c:v>
                </c:pt>
                <c:pt idx="177" formatCode="#,##0">
                  <c:v>589827.77012501168</c:v>
                </c:pt>
                <c:pt idx="178" formatCode="#,##0">
                  <c:v>589834.84982732125</c:v>
                </c:pt>
                <c:pt idx="179" formatCode="#,##0">
                  <c:v>589841.42383665557</c:v>
                </c:pt>
                <c:pt idx="180" formatCode="#,##0">
                  <c:v>589847.52827392973</c:v>
                </c:pt>
                <c:pt idx="181" formatCode="#,##0">
                  <c:v>589853.19667999644</c:v>
                </c:pt>
                <c:pt idx="182" formatCode="#,##0">
                  <c:v>589858.46019993525</c:v>
                </c:pt>
                <c:pt idx="183" formatCode="#,##0">
                  <c:v>589863.34775417903</c:v>
                </c:pt>
                <c:pt idx="184" formatCode="#,##0">
                  <c:v>589867.88619741646</c:v>
                </c:pt>
                <c:pt idx="185" formatCode="#,##0">
                  <c:v>589872.10046614532</c:v>
                </c:pt>
                <c:pt idx="186" formatCode="#,##0">
                  <c:v>589876.01371568558</c:v>
                </c:pt>
                <c:pt idx="187" formatCode="#,##0">
                  <c:v>589879.6474474062</c:v>
                </c:pt>
                <c:pt idx="188" formatCode="#,##0">
                  <c:v>589883.02162686456</c:v>
                </c:pt>
                <c:pt idx="189" formatCode="#,##0">
                  <c:v>589886.15479350707</c:v>
                </c:pt>
                <c:pt idx="190" formatCode="#,##0">
                  <c:v>589889.06416253431</c:v>
                </c:pt>
                <c:pt idx="191" formatCode="#,##0">
                  <c:v>589891.76571948966</c:v>
                </c:pt>
                <c:pt idx="192" formatCode="#,##0">
                  <c:v>589894.27430809208</c:v>
                </c:pt>
                <c:pt idx="193" formatCode="#,##0">
                  <c:v>589896.60371179518</c:v>
                </c:pt>
                <c:pt idx="194" formatCode="#,##0">
                  <c:v>589898.76672952017</c:v>
                </c:pt>
                <c:pt idx="195" formatCode="#,##0">
                  <c:v>589900.77524597954</c:v>
                </c:pt>
                <c:pt idx="196" formatCode="#,##0">
                  <c:v>589902.64029697783</c:v>
                </c:pt>
                <c:pt idx="197" formatCode="#,##0">
                  <c:v>589904.372130048</c:v>
                </c:pt>
                <c:pt idx="198" formatCode="#,##0">
                  <c:v>589905.98026075622</c:v>
                </c:pt>
                <c:pt idx="199" formatCode="#,##0">
                  <c:v>589907.47352498537</c:v>
                </c:pt>
                <c:pt idx="200" formatCode="#,##0">
                  <c:v>589908.86012748396</c:v>
                </c:pt>
                <c:pt idx="201" formatCode="#,##0">
                  <c:v>589910.14768694702</c:v>
                </c:pt>
                <c:pt idx="202" formatCode="#,##0">
                  <c:v>589911.34327787708</c:v>
                </c:pt>
                <c:pt idx="203" formatCode="#,##0">
                  <c:v>589912.45346945501</c:v>
                </c:pt>
                <c:pt idx="204" formatCode="#,##0">
                  <c:v>589913.48436163459</c:v>
                </c:pt>
                <c:pt idx="205" formatCode="#,##0">
                  <c:v>589914.44161865849</c:v>
                </c:pt>
                <c:pt idx="206" formatCode="#,##0">
                  <c:v>589915.33050018072</c:v>
                </c:pt>
                <c:pt idx="207" formatCode="#,##0">
                  <c:v>589916.15589016571</c:v>
                </c:pt>
                <c:pt idx="208" formatCode="#,##0">
                  <c:v>589916.92232372321</c:v>
                </c:pt>
                <c:pt idx="209" formatCode="#,##0">
                  <c:v>589917.6340120266</c:v>
                </c:pt>
                <c:pt idx="210" formatCode="#,##0">
                  <c:v>589918.29486545117</c:v>
                </c:pt>
                <c:pt idx="211" formatCode="#,##0">
                  <c:v>589918.90851505974</c:v>
                </c:pt>
                <c:pt idx="212" formatCode="#,##0">
                  <c:v>589919.47833255341</c:v>
                </c:pt>
                <c:pt idx="213" formatCode="#,##0">
                  <c:v>589920.00744879746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F2-4830-8E4D-282F3D9C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354640"/>
        <c:axId val="2134583520"/>
      </c:barChart>
      <c:lineChart>
        <c:grouping val="standard"/>
        <c:varyColors val="0"/>
        <c:ser>
          <c:idx val="0"/>
          <c:order val="0"/>
          <c:tx>
            <c:strRef>
              <c:f>MODEL!$C$1</c:f>
              <c:strCache>
                <c:ptCount val="1"/>
                <c:pt idx="0">
                  <c:v>Susceptible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MODEL!$B$2:$B$215</c:f>
              <c:numCache>
                <c:formatCode>d\-mmm\-yy</c:formatCode>
                <c:ptCount val="214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43953</c:v>
                </c:pt>
                <c:pt idx="52">
                  <c:v>43954</c:v>
                </c:pt>
                <c:pt idx="53">
                  <c:v>43955</c:v>
                </c:pt>
                <c:pt idx="54">
                  <c:v>43956</c:v>
                </c:pt>
                <c:pt idx="55">
                  <c:v>43957</c:v>
                </c:pt>
                <c:pt idx="56">
                  <c:v>43958</c:v>
                </c:pt>
                <c:pt idx="57">
                  <c:v>43959</c:v>
                </c:pt>
                <c:pt idx="58">
                  <c:v>43960</c:v>
                </c:pt>
                <c:pt idx="59">
                  <c:v>43961</c:v>
                </c:pt>
                <c:pt idx="60">
                  <c:v>43962</c:v>
                </c:pt>
                <c:pt idx="61">
                  <c:v>43963</c:v>
                </c:pt>
                <c:pt idx="62">
                  <c:v>43964</c:v>
                </c:pt>
                <c:pt idx="63">
                  <c:v>43965</c:v>
                </c:pt>
                <c:pt idx="64">
                  <c:v>43966</c:v>
                </c:pt>
                <c:pt idx="65">
                  <c:v>43967</c:v>
                </c:pt>
                <c:pt idx="66">
                  <c:v>43968</c:v>
                </c:pt>
                <c:pt idx="67">
                  <c:v>43969</c:v>
                </c:pt>
                <c:pt idx="68">
                  <c:v>43970</c:v>
                </c:pt>
                <c:pt idx="69">
                  <c:v>43971</c:v>
                </c:pt>
                <c:pt idx="70">
                  <c:v>43972</c:v>
                </c:pt>
                <c:pt idx="71">
                  <c:v>43973</c:v>
                </c:pt>
                <c:pt idx="72">
                  <c:v>43974</c:v>
                </c:pt>
                <c:pt idx="73">
                  <c:v>43975</c:v>
                </c:pt>
                <c:pt idx="74">
                  <c:v>43976</c:v>
                </c:pt>
                <c:pt idx="75">
                  <c:v>43977</c:v>
                </c:pt>
                <c:pt idx="76">
                  <c:v>43978</c:v>
                </c:pt>
                <c:pt idx="77">
                  <c:v>43979</c:v>
                </c:pt>
                <c:pt idx="78">
                  <c:v>43980</c:v>
                </c:pt>
                <c:pt idx="79">
                  <c:v>43981</c:v>
                </c:pt>
                <c:pt idx="80">
                  <c:v>43982</c:v>
                </c:pt>
                <c:pt idx="81">
                  <c:v>43983</c:v>
                </c:pt>
                <c:pt idx="82">
                  <c:v>43984</c:v>
                </c:pt>
                <c:pt idx="83">
                  <c:v>43985</c:v>
                </c:pt>
                <c:pt idx="84">
                  <c:v>43986</c:v>
                </c:pt>
                <c:pt idx="85">
                  <c:v>43987</c:v>
                </c:pt>
                <c:pt idx="86">
                  <c:v>43988</c:v>
                </c:pt>
                <c:pt idx="87">
                  <c:v>43989</c:v>
                </c:pt>
                <c:pt idx="88">
                  <c:v>43990</c:v>
                </c:pt>
                <c:pt idx="89">
                  <c:v>43991</c:v>
                </c:pt>
                <c:pt idx="90">
                  <c:v>43992</c:v>
                </c:pt>
                <c:pt idx="91">
                  <c:v>43993</c:v>
                </c:pt>
                <c:pt idx="92">
                  <c:v>43994</c:v>
                </c:pt>
                <c:pt idx="93">
                  <c:v>43995</c:v>
                </c:pt>
                <c:pt idx="94">
                  <c:v>43996</c:v>
                </c:pt>
                <c:pt idx="95">
                  <c:v>43997</c:v>
                </c:pt>
                <c:pt idx="96">
                  <c:v>43998</c:v>
                </c:pt>
                <c:pt idx="97">
                  <c:v>43999</c:v>
                </c:pt>
                <c:pt idx="98">
                  <c:v>44000</c:v>
                </c:pt>
                <c:pt idx="99">
                  <c:v>44001</c:v>
                </c:pt>
                <c:pt idx="100">
                  <c:v>44002</c:v>
                </c:pt>
                <c:pt idx="101">
                  <c:v>44003</c:v>
                </c:pt>
                <c:pt idx="102">
                  <c:v>44004</c:v>
                </c:pt>
                <c:pt idx="103">
                  <c:v>44005</c:v>
                </c:pt>
                <c:pt idx="104">
                  <c:v>44006</c:v>
                </c:pt>
                <c:pt idx="105">
                  <c:v>44007</c:v>
                </c:pt>
                <c:pt idx="106">
                  <c:v>44008</c:v>
                </c:pt>
                <c:pt idx="107">
                  <c:v>44009</c:v>
                </c:pt>
                <c:pt idx="108">
                  <c:v>44010</c:v>
                </c:pt>
                <c:pt idx="109">
                  <c:v>44011</c:v>
                </c:pt>
                <c:pt idx="110">
                  <c:v>44012</c:v>
                </c:pt>
                <c:pt idx="111">
                  <c:v>44013</c:v>
                </c:pt>
                <c:pt idx="112">
                  <c:v>44014</c:v>
                </c:pt>
                <c:pt idx="113">
                  <c:v>44015</c:v>
                </c:pt>
                <c:pt idx="114">
                  <c:v>44016</c:v>
                </c:pt>
                <c:pt idx="115">
                  <c:v>44017</c:v>
                </c:pt>
                <c:pt idx="116">
                  <c:v>44018</c:v>
                </c:pt>
                <c:pt idx="117">
                  <c:v>44019</c:v>
                </c:pt>
                <c:pt idx="118">
                  <c:v>44020</c:v>
                </c:pt>
                <c:pt idx="119">
                  <c:v>44021</c:v>
                </c:pt>
                <c:pt idx="120">
                  <c:v>44022</c:v>
                </c:pt>
                <c:pt idx="121">
                  <c:v>44023</c:v>
                </c:pt>
                <c:pt idx="122">
                  <c:v>44024</c:v>
                </c:pt>
                <c:pt idx="123">
                  <c:v>44025</c:v>
                </c:pt>
                <c:pt idx="124">
                  <c:v>44026</c:v>
                </c:pt>
                <c:pt idx="125">
                  <c:v>44027</c:v>
                </c:pt>
                <c:pt idx="126">
                  <c:v>44028</c:v>
                </c:pt>
                <c:pt idx="127">
                  <c:v>44029</c:v>
                </c:pt>
                <c:pt idx="128">
                  <c:v>44030</c:v>
                </c:pt>
                <c:pt idx="129">
                  <c:v>44031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44037</c:v>
                </c:pt>
                <c:pt idx="136">
                  <c:v>44038</c:v>
                </c:pt>
                <c:pt idx="137">
                  <c:v>44039</c:v>
                </c:pt>
                <c:pt idx="138">
                  <c:v>44040</c:v>
                </c:pt>
                <c:pt idx="139">
                  <c:v>44041</c:v>
                </c:pt>
                <c:pt idx="140">
                  <c:v>44042</c:v>
                </c:pt>
                <c:pt idx="141">
                  <c:v>44043</c:v>
                </c:pt>
                <c:pt idx="142">
                  <c:v>44044</c:v>
                </c:pt>
                <c:pt idx="143">
                  <c:v>44045</c:v>
                </c:pt>
                <c:pt idx="144">
                  <c:v>44046</c:v>
                </c:pt>
                <c:pt idx="145">
                  <c:v>44047</c:v>
                </c:pt>
                <c:pt idx="146">
                  <c:v>44048</c:v>
                </c:pt>
                <c:pt idx="147">
                  <c:v>44049</c:v>
                </c:pt>
                <c:pt idx="148">
                  <c:v>44050</c:v>
                </c:pt>
                <c:pt idx="149">
                  <c:v>44051</c:v>
                </c:pt>
                <c:pt idx="150">
                  <c:v>44052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44058</c:v>
                </c:pt>
                <c:pt idx="157">
                  <c:v>44059</c:v>
                </c:pt>
                <c:pt idx="158">
                  <c:v>44060</c:v>
                </c:pt>
                <c:pt idx="159">
                  <c:v>44061</c:v>
                </c:pt>
                <c:pt idx="160">
                  <c:v>44062</c:v>
                </c:pt>
                <c:pt idx="161">
                  <c:v>44063</c:v>
                </c:pt>
                <c:pt idx="162">
                  <c:v>44064</c:v>
                </c:pt>
                <c:pt idx="163">
                  <c:v>44065</c:v>
                </c:pt>
                <c:pt idx="164">
                  <c:v>44066</c:v>
                </c:pt>
                <c:pt idx="165">
                  <c:v>44067</c:v>
                </c:pt>
                <c:pt idx="166">
                  <c:v>44068</c:v>
                </c:pt>
                <c:pt idx="167">
                  <c:v>44069</c:v>
                </c:pt>
                <c:pt idx="168">
                  <c:v>44070</c:v>
                </c:pt>
                <c:pt idx="169">
                  <c:v>44071</c:v>
                </c:pt>
                <c:pt idx="170">
                  <c:v>44072</c:v>
                </c:pt>
                <c:pt idx="171">
                  <c:v>44073</c:v>
                </c:pt>
                <c:pt idx="172">
                  <c:v>44074</c:v>
                </c:pt>
                <c:pt idx="173">
                  <c:v>44075</c:v>
                </c:pt>
                <c:pt idx="174">
                  <c:v>44076</c:v>
                </c:pt>
                <c:pt idx="175">
                  <c:v>44077</c:v>
                </c:pt>
                <c:pt idx="176">
                  <c:v>44078</c:v>
                </c:pt>
                <c:pt idx="177">
                  <c:v>44079</c:v>
                </c:pt>
                <c:pt idx="178">
                  <c:v>44080</c:v>
                </c:pt>
                <c:pt idx="179">
                  <c:v>44081</c:v>
                </c:pt>
                <c:pt idx="180">
                  <c:v>44082</c:v>
                </c:pt>
                <c:pt idx="181">
                  <c:v>44083</c:v>
                </c:pt>
                <c:pt idx="182">
                  <c:v>44084</c:v>
                </c:pt>
                <c:pt idx="183">
                  <c:v>44085</c:v>
                </c:pt>
                <c:pt idx="184">
                  <c:v>44086</c:v>
                </c:pt>
                <c:pt idx="185">
                  <c:v>44087</c:v>
                </c:pt>
                <c:pt idx="186">
                  <c:v>44088</c:v>
                </c:pt>
                <c:pt idx="187">
                  <c:v>44089</c:v>
                </c:pt>
                <c:pt idx="188">
                  <c:v>44090</c:v>
                </c:pt>
                <c:pt idx="189">
                  <c:v>44091</c:v>
                </c:pt>
                <c:pt idx="190">
                  <c:v>44092</c:v>
                </c:pt>
                <c:pt idx="191">
                  <c:v>44093</c:v>
                </c:pt>
                <c:pt idx="192">
                  <c:v>44094</c:v>
                </c:pt>
                <c:pt idx="193">
                  <c:v>44095</c:v>
                </c:pt>
                <c:pt idx="194">
                  <c:v>44096</c:v>
                </c:pt>
                <c:pt idx="195">
                  <c:v>44097</c:v>
                </c:pt>
                <c:pt idx="196">
                  <c:v>44098</c:v>
                </c:pt>
                <c:pt idx="197">
                  <c:v>44099</c:v>
                </c:pt>
                <c:pt idx="198">
                  <c:v>44100</c:v>
                </c:pt>
                <c:pt idx="199">
                  <c:v>44101</c:v>
                </c:pt>
                <c:pt idx="200">
                  <c:v>44102</c:v>
                </c:pt>
                <c:pt idx="201">
                  <c:v>44103</c:v>
                </c:pt>
                <c:pt idx="202">
                  <c:v>44104</c:v>
                </c:pt>
                <c:pt idx="203">
                  <c:v>44105</c:v>
                </c:pt>
                <c:pt idx="204">
                  <c:v>44106</c:v>
                </c:pt>
                <c:pt idx="205">
                  <c:v>44107</c:v>
                </c:pt>
                <c:pt idx="206">
                  <c:v>44108</c:v>
                </c:pt>
                <c:pt idx="207">
                  <c:v>44109</c:v>
                </c:pt>
                <c:pt idx="208">
                  <c:v>44110</c:v>
                </c:pt>
                <c:pt idx="209">
                  <c:v>44111</c:v>
                </c:pt>
                <c:pt idx="210">
                  <c:v>44112</c:v>
                </c:pt>
                <c:pt idx="211">
                  <c:v>44113</c:v>
                </c:pt>
                <c:pt idx="212">
                  <c:v>44114</c:v>
                </c:pt>
                <c:pt idx="213">
                  <c:v>44115</c:v>
                </c:pt>
              </c:numCache>
            </c:numRef>
          </c:cat>
          <c:val>
            <c:numRef>
              <c:f>MODEL!$C$2:$C$215</c:f>
              <c:numCache>
                <c:formatCode>General</c:formatCode>
                <c:ptCount val="214"/>
                <c:pt idx="0">
                  <c:v>59000000</c:v>
                </c:pt>
                <c:pt idx="1">
                  <c:v>58999984</c:v>
                </c:pt>
                <c:pt idx="2">
                  <c:v>58999948.000003256</c:v>
                </c:pt>
                <c:pt idx="3">
                  <c:v>58999883.000016682</c:v>
                </c:pt>
                <c:pt idx="4">
                  <c:v>58999783.250058144</c:v>
                </c:pt>
                <c:pt idx="5">
                  <c:v>58999646.437653914</c:v>
                </c:pt>
                <c:pt idx="6">
                  <c:v>58999458.82845857</c:v>
                </c:pt>
                <c:pt idx="7">
                  <c:v>58999202.121764772</c:v>
                </c:pt>
                <c:pt idx="8">
                  <c:v>58998859.592122957</c:v>
                </c:pt>
                <c:pt idx="9">
                  <c:v>58998400.695544735</c:v>
                </c:pt>
                <c:pt idx="10">
                  <c:v>58997816.524289429</c:v>
                </c:pt>
                <c:pt idx="11">
                  <c:v>58997104.3976302</c:v>
                </c:pt>
                <c:pt idx="12">
                  <c:v>58996168.305116214</c:v>
                </c:pt>
                <c:pt idx="13">
                  <c:v>58994912.240514472</c:v>
                </c:pt>
                <c:pt idx="14">
                  <c:v>58993257.200909227</c:v>
                </c:pt>
                <c:pt idx="15" formatCode="#,##0">
                  <c:v>58992561.989239626</c:v>
                </c:pt>
                <c:pt idx="16" formatCode="#,##0">
                  <c:v>58991692.230450548</c:v>
                </c:pt>
                <c:pt idx="17" formatCode="#,##0">
                  <c:v>58990580.157390907</c:v>
                </c:pt>
                <c:pt idx="18" formatCode="#,##0">
                  <c:v>58989156.147482969</c:v>
                </c:pt>
                <c:pt idx="19" formatCode="#,##0">
                  <c:v>58987331.875203811</c:v>
                </c:pt>
                <c:pt idx="20" formatCode="#,##0">
                  <c:v>58984994.52904781</c:v>
                </c:pt>
                <c:pt idx="21" formatCode="#,##0">
                  <c:v>58981999.724956565</c:v>
                </c:pt>
                <c:pt idx="22" formatCode="#,##0">
                  <c:v>58978162.560871072</c:v>
                </c:pt>
                <c:pt idx="23" formatCode="#,##0">
                  <c:v>58973246.218733802</c:v>
                </c:pt>
                <c:pt idx="24" formatCode="#,##0">
                  <c:v>58966947.402807713</c:v>
                </c:pt>
                <c:pt idx="25" formatCode="#,##0">
                  <c:v>58958877.727281436</c:v>
                </c:pt>
                <c:pt idx="26" formatCode="#,##0">
                  <c:v>58948539.933538325</c:v>
                </c:pt>
                <c:pt idx="27" formatCode="#,##0">
                  <c:v>58935297.521286771</c:v>
                </c:pt>
                <c:pt idx="28" formatCode="#,##0">
                  <c:v>58918336.006679885</c:v>
                </c:pt>
                <c:pt idx="29" formatCode="#,##0">
                  <c:v>58896613.561017312</c:v>
                </c:pt>
                <c:pt idx="30" formatCode="#,##0">
                  <c:v>58868798.221631899</c:v>
                </c:pt>
                <c:pt idx="31" formatCode="#,##0">
                  <c:v>58833188.190463871</c:v>
                </c:pt>
                <c:pt idx="32" formatCode="#,##0">
                  <c:v>58787610.94105354</c:v>
                </c:pt>
                <c:pt idx="33" formatCode="#,##0">
                  <c:v>58729295.952067845</c:v>
                </c:pt>
                <c:pt idx="34" formatCode="#,##0">
                  <c:v>58654714.915308639</c:v>
                </c:pt>
                <c:pt idx="35" formatCode="#,##0">
                  <c:v>58559382.321383737</c:v>
                </c:pt>
                <c:pt idx="36" formatCode="#,##0">
                  <c:v>58437608.589554407</c:v>
                </c:pt>
                <c:pt idx="37" formatCode="#,##0">
                  <c:v>58282197.709536813</c:v>
                </c:pt>
                <c:pt idx="38" formatCode="#,##0">
                  <c:v>58084082.264487259</c:v>
                </c:pt>
                <c:pt idx="39" formatCode="#,##0">
                  <c:v>57831891.620720349</c:v>
                </c:pt>
                <c:pt idx="40" formatCode="#,##0">
                  <c:v>57511455.423078284</c:v>
                </c:pt>
                <c:pt idx="41" formatCode="#,##0">
                  <c:v>57105256.426317558</c:v>
                </c:pt>
                <c:pt idx="42" formatCode="#,##0">
                  <c:v>56591867.026147291</c:v>
                </c:pt>
                <c:pt idx="43" formatCode="#,##0">
                  <c:v>55880793.180230089</c:v>
                </c:pt>
                <c:pt idx="44" formatCode="#,##0">
                  <c:v>54990719.421485983</c:v>
                </c:pt>
                <c:pt idx="45" formatCode="#,##0">
                  <c:v>53871739.32117866</c:v>
                </c:pt>
                <c:pt idx="46" formatCode="#,##0">
                  <c:v>52472323.747526221</c:v>
                </c:pt>
                <c:pt idx="47" formatCode="#,##0">
                  <c:v>50739300.931883723</c:v>
                </c:pt>
                <c:pt idx="48" formatCode="#,##0">
                  <c:v>48621393.323175065</c:v>
                </c:pt>
                <c:pt idx="49" formatCode="#,##0">
                  <c:v>46075948.837306045</c:v>
                </c:pt>
                <c:pt idx="50" formatCode="#,##0">
                  <c:v>43078614.928567551</c:v>
                </c:pt>
                <c:pt idx="51" formatCode="#,##0">
                  <c:v>39634947.434802741</c:v>
                </c:pt>
                <c:pt idx="52" formatCode="#,##0">
                  <c:v>35791562.503707983</c:v>
                </c:pt>
                <c:pt idx="53" formatCode="#,##0">
                  <c:v>31642960.643646836</c:v>
                </c:pt>
                <c:pt idx="54" formatCode="#,##0">
                  <c:v>27329597.752857231</c:v>
                </c:pt>
                <c:pt idx="55" formatCode="#,##0">
                  <c:v>23024317.133794013</c:v>
                </c:pt>
                <c:pt idx="56" formatCode="#,##0">
                  <c:v>18908217.502656505</c:v>
                </c:pt>
                <c:pt idx="57" formatCode="#,##0">
                  <c:v>15141932.626857713</c:v>
                </c:pt>
                <c:pt idx="58" formatCode="#,##0">
                  <c:v>11841199.111036507</c:v>
                </c:pt>
                <c:pt idx="59" formatCode="#,##0">
                  <c:v>9064220.098332407</c:v>
                </c:pt>
                <c:pt idx="60" formatCode="#,##0">
                  <c:v>6813256.8395106196</c:v>
                </c:pt>
                <c:pt idx="61" formatCode="#,##0">
                  <c:v>5047253.2715820726</c:v>
                </c:pt>
                <c:pt idx="62" formatCode="#,##0">
                  <c:v>3699259.3148090579</c:v>
                </c:pt>
                <c:pt idx="63" formatCode="#,##0">
                  <c:v>2692815.4727156516</c:v>
                </c:pt>
                <c:pt idx="64" formatCode="#,##0">
                  <c:v>1953931.0361576804</c:v>
                </c:pt>
                <c:pt idx="65" formatCode="#,##0">
                  <c:v>1417916.560336574</c:v>
                </c:pt>
                <c:pt idx="66" formatCode="#,##0">
                  <c:v>1031992.5377400729</c:v>
                </c:pt>
                <c:pt idx="67" formatCode="#,##0">
                  <c:v>755159.19212321239</c:v>
                </c:pt>
                <c:pt idx="68" formatCode="#,##0">
                  <c:v>556668.90708829858</c:v>
                </c:pt>
                <c:pt idx="69" formatCode="#,##0">
                  <c:v>414031.36048349133</c:v>
                </c:pt>
                <c:pt idx="70" formatCode="#,##0">
                  <c:v>311076.33615298057</c:v>
                </c:pt>
                <c:pt idx="71" formatCode="#,##0">
                  <c:v>236306.61797964619</c:v>
                </c:pt>
                <c:pt idx="72" formatCode="#,##0">
                  <c:v>181600.00271513732</c:v>
                </c:pt>
                <c:pt idx="73" formatCode="#,##0">
                  <c:v>141234.2972932015</c:v>
                </c:pt>
                <c:pt idx="74" formatCode="#,##0">
                  <c:v>111177.58539212806</c:v>
                </c:pt>
                <c:pt idx="75" formatCode="#,##0">
                  <c:v>88582.163700982725</c:v>
                </c:pt>
                <c:pt idx="76" formatCode="#,##0">
                  <c:v>71428.444602458869</c:v>
                </c:pt>
                <c:pt idx="77" formatCode="#,##0">
                  <c:v>58276.348361178541</c:v>
                </c:pt>
                <c:pt idx="78" formatCode="#,##0">
                  <c:v>48092.415914606172</c:v>
                </c:pt>
                <c:pt idx="79" formatCode="#,##0">
                  <c:v>40129.692742060121</c:v>
                </c:pt>
                <c:pt idx="80" formatCode="#,##0">
                  <c:v>33844.167958905455</c:v>
                </c:pt>
                <c:pt idx="81" formatCode="#,##0">
                  <c:v>28836.469460609878</c:v>
                </c:pt>
                <c:pt idx="82" formatCode="#,##0">
                  <c:v>24811.007342628443</c:v>
                </c:pt>
                <c:pt idx="83" formatCode="#,##0">
                  <c:v>21547.193866722428</c:v>
                </c:pt>
                <c:pt idx="84" formatCode="#,##0">
                  <c:v>18879.049577972321</c:v>
                </c:pt>
                <c:pt idx="85" formatCode="#,##0">
                  <c:v>16680.658442228771</c:v>
                </c:pt>
                <c:pt idx="86" formatCode="#,##0">
                  <c:v>14855.723660123122</c:v>
                </c:pt>
                <c:pt idx="87" formatCode="#,##0">
                  <c:v>13330.015081373003</c:v>
                </c:pt>
                <c:pt idx="88" formatCode="#,##0">
                  <c:v>12045.868334672943</c:v>
                </c:pt>
                <c:pt idx="89" formatCode="#,##0">
                  <c:v>10958.14923816414</c:v>
                </c:pt>
                <c:pt idx="90" formatCode="#,##0">
                  <c:v>10031.271705178529</c:v>
                </c:pt>
                <c:pt idx="91" formatCode="#,##0">
                  <c:v>9236.9782560543135</c:v>
                </c:pt>
                <c:pt idx="92" formatCode="#,##0">
                  <c:v>8552.6763615836098</c:v>
                </c:pt>
                <c:pt idx="93" formatCode="#,##0">
                  <c:v>7960.1826912162524</c:v>
                </c:pt>
                <c:pt idx="94" formatCode="#,##0">
                  <c:v>7444.768749602903</c:v>
                </c:pt>
                <c:pt idx="95" formatCode="#,##0">
                  <c:v>6994.4307010801167</c:v>
                </c:pt>
                <c:pt idx="96" formatCode="#,##0">
                  <c:v>6599.3270635558174</c:v>
                </c:pt>
                <c:pt idx="97" formatCode="#,##0">
                  <c:v>6251.3429201720946</c:v>
                </c:pt>
                <c:pt idx="98" formatCode="#,##0">
                  <c:v>5943.7500916737572</c:v>
                </c:pt>
                <c:pt idx="99" formatCode="#,##0">
                  <c:v>5670.9405463336334</c:v>
                </c:pt>
                <c:pt idx="100" formatCode="#,##0">
                  <c:v>5428.216044827599</c:v>
                </c:pt>
                <c:pt idx="101" formatCode="#,##0">
                  <c:v>5211.6212203522919</c:v>
                </c:pt>
                <c:pt idx="102" formatCode="#,##0">
                  <c:v>5017.8104008245064</c:v>
                </c:pt>
                <c:pt idx="103" formatCode="#,##0">
                  <c:v>4843.9407898324616</c:v>
                </c:pt>
                <c:pt idx="104" formatCode="#,##0">
                  <c:v>4687.586350471709</c:v>
                </c:pt>
                <c:pt idx="105" formatCode="#,##0">
                  <c:v>4546.6680355056087</c:v>
                </c:pt>
                <c:pt idx="106" formatCode="#,##0">
                  <c:v>4419.3969900247212</c:v>
                </c:pt>
                <c:pt idx="107" formatCode="#,##0">
                  <c:v>4304.228100133404</c:v>
                </c:pt>
                <c:pt idx="108" formatCode="#,##0">
                  <c:v>4199.8218325730959</c:v>
                </c:pt>
                <c:pt idx="109" formatCode="#,##0">
                  <c:v>4105.0127493065665</c:v>
                </c:pt>
                <c:pt idx="110" formatCode="#,##0">
                  <c:v>4018.7834202638223</c:v>
                </c:pt>
                <c:pt idx="111" formatCode="#,##0">
                  <c:v>3940.2427207266069</c:v>
                </c:pt>
                <c:pt idx="112" formatCode="#,##0">
                  <c:v>3868.6077051713701</c:v>
                </c:pt>
                <c:pt idx="113" formatCode="#,##0">
                  <c:v>3803.1884102971899</c:v>
                </c:pt>
                <c:pt idx="114" formatCode="#,##0">
                  <c:v>3743.3750666249844</c:v>
                </c:pt>
                <c:pt idx="115" formatCode="#,##0">
                  <c:v>3688.6272981973648</c:v>
                </c:pt>
                <c:pt idx="116" formatCode="#,##0">
                  <c:v>3638.4649694265172</c:v>
                </c:pt>
                <c:pt idx="117" formatCode="#,##0">
                  <c:v>3592.4604015422301</c:v>
                </c:pt>
                <c:pt idx="118" formatCode="#,##0">
                  <c:v>3550.2317318539867</c:v>
                </c:pt>
                <c:pt idx="119" formatCode="#,##0">
                  <c:v>3511.4372298412368</c:v>
                </c:pt>
                <c:pt idx="120" formatCode="#,##0">
                  <c:v>3475.7704170050183</c:v>
                </c:pt>
                <c:pt idx="121" formatCode="#,##0">
                  <c:v>3442.9558640731716</c:v>
                </c:pt>
                <c:pt idx="122" formatCode="#,##0">
                  <c:v>3412.7455608188566</c:v>
                </c:pt>
                <c:pt idx="123" formatCode="#,##0">
                  <c:v>3384.9157714243152</c:v>
                </c:pt>
                <c:pt idx="124" formatCode="#,##0">
                  <c:v>3359.2643027845211</c:v>
                </c:pt>
                <c:pt idx="125" formatCode="#,##0">
                  <c:v>3335.6081250205548</c:v>
                </c:pt>
                <c:pt idx="126" formatCode="#,##0">
                  <c:v>3313.7812932544039</c:v>
                </c:pt>
                <c:pt idx="127" formatCode="#,##0">
                  <c:v>3293.6331277795161</c:v>
                </c:pt>
                <c:pt idx="128" formatCode="#,##0">
                  <c:v>3275.0266164601926</c:v>
                </c:pt>
                <c:pt idx="129" formatCode="#,##0">
                  <c:v>3257.8370087610324</c:v>
                </c:pt>
                <c:pt idx="130" formatCode="#,##0">
                  <c:v>3241.9505754491593</c:v>
                </c:pt>
                <c:pt idx="131" formatCode="#,##0">
                  <c:v>3227.2635118917879</c:v>
                </c:pt>
                <c:pt idx="132" formatCode="#,##0">
                  <c:v>3213.6809661235743</c:v>
                </c:pt>
                <c:pt idx="133" formatCode="#,##0">
                  <c:v>3201.1161755909015</c:v>
                </c:pt>
                <c:pt idx="134" formatCode="#,##0">
                  <c:v>3189.489698782535</c:v>
                </c:pt>
                <c:pt idx="135" formatCode="#,##0">
                  <c:v>3189.489698782535</c:v>
                </c:pt>
                <c:pt idx="136" formatCode="#,##0">
                  <c:v>3189.489698782535</c:v>
                </c:pt>
                <c:pt idx="137" formatCode="#,##0">
                  <c:v>3189.489698782535</c:v>
                </c:pt>
                <c:pt idx="138" formatCode="#,##0">
                  <c:v>3189.489698782535</c:v>
                </c:pt>
                <c:pt idx="139" formatCode="#,##0">
                  <c:v>3189.489698782535</c:v>
                </c:pt>
                <c:pt idx="140" formatCode="#,##0">
                  <c:v>3189.489698782535</c:v>
                </c:pt>
                <c:pt idx="141" formatCode="#,##0">
                  <c:v>3189.489698782535</c:v>
                </c:pt>
                <c:pt idx="142" formatCode="#,##0">
                  <c:v>3189.489698782535</c:v>
                </c:pt>
                <c:pt idx="143" formatCode="#,##0">
                  <c:v>3189.489698782535</c:v>
                </c:pt>
                <c:pt idx="144" formatCode="#,##0">
                  <c:v>3189.489698782535</c:v>
                </c:pt>
                <c:pt idx="145" formatCode="#,##0">
                  <c:v>3189.489698782535</c:v>
                </c:pt>
                <c:pt idx="146" formatCode="#,##0">
                  <c:v>3189.489698782535</c:v>
                </c:pt>
                <c:pt idx="147" formatCode="#,##0">
                  <c:v>3189.489698782535</c:v>
                </c:pt>
                <c:pt idx="148" formatCode="#,##0">
                  <c:v>3189.489698782535</c:v>
                </c:pt>
                <c:pt idx="149" formatCode="#,##0">
                  <c:v>3189.489698782535</c:v>
                </c:pt>
                <c:pt idx="150" formatCode="#,##0">
                  <c:v>3189.489698782535</c:v>
                </c:pt>
                <c:pt idx="151" formatCode="#,##0">
                  <c:v>3189.489698782535</c:v>
                </c:pt>
                <c:pt idx="152" formatCode="#,##0">
                  <c:v>3189.489698782535</c:v>
                </c:pt>
                <c:pt idx="153" formatCode="#,##0">
                  <c:v>3189.489698782535</c:v>
                </c:pt>
                <c:pt idx="154" formatCode="#,##0">
                  <c:v>3189.489698782535</c:v>
                </c:pt>
                <c:pt idx="155" formatCode="#,##0">
                  <c:v>3189.489698782535</c:v>
                </c:pt>
                <c:pt idx="156" formatCode="#,##0">
                  <c:v>3189.489698782535</c:v>
                </c:pt>
                <c:pt idx="157" formatCode="#,##0">
                  <c:v>3189.489698782535</c:v>
                </c:pt>
                <c:pt idx="158" formatCode="#,##0">
                  <c:v>3189.489698782535</c:v>
                </c:pt>
                <c:pt idx="159" formatCode="#,##0">
                  <c:v>3189.489698782535</c:v>
                </c:pt>
                <c:pt idx="160" formatCode="#,##0">
                  <c:v>3189.489698782535</c:v>
                </c:pt>
                <c:pt idx="161" formatCode="#,##0">
                  <c:v>3189.489698782535</c:v>
                </c:pt>
                <c:pt idx="162" formatCode="#,##0">
                  <c:v>3189.489698782535</c:v>
                </c:pt>
                <c:pt idx="163" formatCode="#,##0">
                  <c:v>3189.489698782535</c:v>
                </c:pt>
                <c:pt idx="164" formatCode="#,##0">
                  <c:v>3189.489698782535</c:v>
                </c:pt>
                <c:pt idx="165" formatCode="#,##0">
                  <c:v>3189.489698782535</c:v>
                </c:pt>
                <c:pt idx="166" formatCode="#,##0">
                  <c:v>3189.489698782535</c:v>
                </c:pt>
                <c:pt idx="167" formatCode="#,##0">
                  <c:v>3189.489698782535</c:v>
                </c:pt>
                <c:pt idx="168" formatCode="#,##0">
                  <c:v>3189.489698782535</c:v>
                </c:pt>
                <c:pt idx="169" formatCode="#,##0">
                  <c:v>3189.489698782535</c:v>
                </c:pt>
                <c:pt idx="170" formatCode="#,##0">
                  <c:v>3189.489698782535</c:v>
                </c:pt>
                <c:pt idx="171" formatCode="#,##0">
                  <c:v>3189.489698782535</c:v>
                </c:pt>
                <c:pt idx="172" formatCode="#,##0">
                  <c:v>3189.489698782535</c:v>
                </c:pt>
                <c:pt idx="173" formatCode="#,##0">
                  <c:v>3189.489698782535</c:v>
                </c:pt>
                <c:pt idx="174" formatCode="#,##0">
                  <c:v>3189.489698782535</c:v>
                </c:pt>
                <c:pt idx="175" formatCode="#,##0">
                  <c:v>3189.489698782535</c:v>
                </c:pt>
                <c:pt idx="176" formatCode="#,##0">
                  <c:v>3189.489698782535</c:v>
                </c:pt>
                <c:pt idx="177" formatCode="#,##0">
                  <c:v>3189.489698782535</c:v>
                </c:pt>
                <c:pt idx="178" formatCode="#,##0">
                  <c:v>3189.489698782535</c:v>
                </c:pt>
                <c:pt idx="179" formatCode="#,##0">
                  <c:v>3189.489698782535</c:v>
                </c:pt>
                <c:pt idx="180" formatCode="#,##0">
                  <c:v>3189.489698782535</c:v>
                </c:pt>
                <c:pt idx="181" formatCode="#,##0">
                  <c:v>3189.489698782535</c:v>
                </c:pt>
                <c:pt idx="182" formatCode="#,##0">
                  <c:v>3189.489698782535</c:v>
                </c:pt>
                <c:pt idx="183" formatCode="#,##0">
                  <c:v>3189.489698782535</c:v>
                </c:pt>
                <c:pt idx="184" formatCode="#,##0">
                  <c:v>3189.489698782535</c:v>
                </c:pt>
                <c:pt idx="185" formatCode="#,##0">
                  <c:v>3189.489698782535</c:v>
                </c:pt>
                <c:pt idx="186" formatCode="#,##0">
                  <c:v>3189.489698782535</c:v>
                </c:pt>
                <c:pt idx="187" formatCode="#,##0">
                  <c:v>3189.489698782535</c:v>
                </c:pt>
                <c:pt idx="188" formatCode="#,##0">
                  <c:v>3189.489698782535</c:v>
                </c:pt>
                <c:pt idx="189" formatCode="#,##0">
                  <c:v>3189.489698782535</c:v>
                </c:pt>
                <c:pt idx="190" formatCode="#,##0">
                  <c:v>3189.489698782535</c:v>
                </c:pt>
                <c:pt idx="191" formatCode="#,##0">
                  <c:v>3189.489698782535</c:v>
                </c:pt>
                <c:pt idx="192" formatCode="#,##0">
                  <c:v>3189.489698782535</c:v>
                </c:pt>
                <c:pt idx="193" formatCode="#,##0">
                  <c:v>3189.489698782535</c:v>
                </c:pt>
                <c:pt idx="194" formatCode="#,##0">
                  <c:v>3189.489698782535</c:v>
                </c:pt>
                <c:pt idx="195" formatCode="#,##0">
                  <c:v>3189.489698782535</c:v>
                </c:pt>
                <c:pt idx="196" formatCode="#,##0">
                  <c:v>3189.489698782535</c:v>
                </c:pt>
                <c:pt idx="197" formatCode="#,##0">
                  <c:v>3189.489698782535</c:v>
                </c:pt>
                <c:pt idx="198" formatCode="#,##0">
                  <c:v>3189.489698782535</c:v>
                </c:pt>
                <c:pt idx="199" formatCode="#,##0">
                  <c:v>3189.489698782535</c:v>
                </c:pt>
                <c:pt idx="200" formatCode="#,##0">
                  <c:v>3189.489698782535</c:v>
                </c:pt>
                <c:pt idx="201" formatCode="#,##0">
                  <c:v>3189.489698782535</c:v>
                </c:pt>
                <c:pt idx="202" formatCode="#,##0">
                  <c:v>3189.489698782535</c:v>
                </c:pt>
                <c:pt idx="203" formatCode="#,##0">
                  <c:v>3189.489698782535</c:v>
                </c:pt>
                <c:pt idx="204" formatCode="#,##0">
                  <c:v>3189.489698782535</c:v>
                </c:pt>
                <c:pt idx="205" formatCode="#,##0">
                  <c:v>3189.489698782535</c:v>
                </c:pt>
                <c:pt idx="206" formatCode="#,##0">
                  <c:v>3189.489698782535</c:v>
                </c:pt>
                <c:pt idx="207" formatCode="#,##0">
                  <c:v>3189.489698782535</c:v>
                </c:pt>
                <c:pt idx="208" formatCode="#,##0">
                  <c:v>3189.489698782535</c:v>
                </c:pt>
                <c:pt idx="209" formatCode="#,##0">
                  <c:v>3189.489698782535</c:v>
                </c:pt>
                <c:pt idx="210" formatCode="#,##0">
                  <c:v>3189.489698782535</c:v>
                </c:pt>
                <c:pt idx="211" formatCode="#,##0">
                  <c:v>3189.489698782535</c:v>
                </c:pt>
                <c:pt idx="212" formatCode="#,##0">
                  <c:v>3189.489698782535</c:v>
                </c:pt>
                <c:pt idx="213" formatCode="#,##0">
                  <c:v>3189.489698782535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F2-4830-8E4D-282F3D9CF004}"/>
            </c:ext>
          </c:extLst>
        </c:ser>
        <c:ser>
          <c:idx val="6"/>
          <c:order val="6"/>
          <c:tx>
            <c:strRef>
              <c:f>MODEL!$J$1</c:f>
              <c:strCache>
                <c:ptCount val="1"/>
                <c:pt idx="0">
                  <c:v>Recovered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MODEL!$B$2:$B$215</c:f>
              <c:numCache>
                <c:formatCode>d\-mmm\-yy</c:formatCode>
                <c:ptCount val="214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43953</c:v>
                </c:pt>
                <c:pt idx="52">
                  <c:v>43954</c:v>
                </c:pt>
                <c:pt idx="53">
                  <c:v>43955</c:v>
                </c:pt>
                <c:pt idx="54">
                  <c:v>43956</c:v>
                </c:pt>
                <c:pt idx="55">
                  <c:v>43957</c:v>
                </c:pt>
                <c:pt idx="56">
                  <c:v>43958</c:v>
                </c:pt>
                <c:pt idx="57">
                  <c:v>43959</c:v>
                </c:pt>
                <c:pt idx="58">
                  <c:v>43960</c:v>
                </c:pt>
                <c:pt idx="59">
                  <c:v>43961</c:v>
                </c:pt>
                <c:pt idx="60">
                  <c:v>43962</c:v>
                </c:pt>
                <c:pt idx="61">
                  <c:v>43963</c:v>
                </c:pt>
                <c:pt idx="62">
                  <c:v>43964</c:v>
                </c:pt>
                <c:pt idx="63">
                  <c:v>43965</c:v>
                </c:pt>
                <c:pt idx="64">
                  <c:v>43966</c:v>
                </c:pt>
                <c:pt idx="65">
                  <c:v>43967</c:v>
                </c:pt>
                <c:pt idx="66">
                  <c:v>43968</c:v>
                </c:pt>
                <c:pt idx="67">
                  <c:v>43969</c:v>
                </c:pt>
                <c:pt idx="68">
                  <c:v>43970</c:v>
                </c:pt>
                <c:pt idx="69">
                  <c:v>43971</c:v>
                </c:pt>
                <c:pt idx="70">
                  <c:v>43972</c:v>
                </c:pt>
                <c:pt idx="71">
                  <c:v>43973</c:v>
                </c:pt>
                <c:pt idx="72">
                  <c:v>43974</c:v>
                </c:pt>
                <c:pt idx="73">
                  <c:v>43975</c:v>
                </c:pt>
                <c:pt idx="74">
                  <c:v>43976</c:v>
                </c:pt>
                <c:pt idx="75">
                  <c:v>43977</c:v>
                </c:pt>
                <c:pt idx="76">
                  <c:v>43978</c:v>
                </c:pt>
                <c:pt idx="77">
                  <c:v>43979</c:v>
                </c:pt>
                <c:pt idx="78">
                  <c:v>43980</c:v>
                </c:pt>
                <c:pt idx="79">
                  <c:v>43981</c:v>
                </c:pt>
                <c:pt idx="80">
                  <c:v>43982</c:v>
                </c:pt>
                <c:pt idx="81">
                  <c:v>43983</c:v>
                </c:pt>
                <c:pt idx="82">
                  <c:v>43984</c:v>
                </c:pt>
                <c:pt idx="83">
                  <c:v>43985</c:v>
                </c:pt>
                <c:pt idx="84">
                  <c:v>43986</c:v>
                </c:pt>
                <c:pt idx="85">
                  <c:v>43987</c:v>
                </c:pt>
                <c:pt idx="86">
                  <c:v>43988</c:v>
                </c:pt>
                <c:pt idx="87">
                  <c:v>43989</c:v>
                </c:pt>
                <c:pt idx="88">
                  <c:v>43990</c:v>
                </c:pt>
                <c:pt idx="89">
                  <c:v>43991</c:v>
                </c:pt>
                <c:pt idx="90">
                  <c:v>43992</c:v>
                </c:pt>
                <c:pt idx="91">
                  <c:v>43993</c:v>
                </c:pt>
                <c:pt idx="92">
                  <c:v>43994</c:v>
                </c:pt>
                <c:pt idx="93">
                  <c:v>43995</c:v>
                </c:pt>
                <c:pt idx="94">
                  <c:v>43996</c:v>
                </c:pt>
                <c:pt idx="95">
                  <c:v>43997</c:v>
                </c:pt>
                <c:pt idx="96">
                  <c:v>43998</c:v>
                </c:pt>
                <c:pt idx="97">
                  <c:v>43999</c:v>
                </c:pt>
                <c:pt idx="98">
                  <c:v>44000</c:v>
                </c:pt>
                <c:pt idx="99">
                  <c:v>44001</c:v>
                </c:pt>
                <c:pt idx="100">
                  <c:v>44002</c:v>
                </c:pt>
                <c:pt idx="101">
                  <c:v>44003</c:v>
                </c:pt>
                <c:pt idx="102">
                  <c:v>44004</c:v>
                </c:pt>
                <c:pt idx="103">
                  <c:v>44005</c:v>
                </c:pt>
                <c:pt idx="104">
                  <c:v>44006</c:v>
                </c:pt>
                <c:pt idx="105">
                  <c:v>44007</c:v>
                </c:pt>
                <c:pt idx="106">
                  <c:v>44008</c:v>
                </c:pt>
                <c:pt idx="107">
                  <c:v>44009</c:v>
                </c:pt>
                <c:pt idx="108">
                  <c:v>44010</c:v>
                </c:pt>
                <c:pt idx="109">
                  <c:v>44011</c:v>
                </c:pt>
                <c:pt idx="110">
                  <c:v>44012</c:v>
                </c:pt>
                <c:pt idx="111">
                  <c:v>44013</c:v>
                </c:pt>
                <c:pt idx="112">
                  <c:v>44014</c:v>
                </c:pt>
                <c:pt idx="113">
                  <c:v>44015</c:v>
                </c:pt>
                <c:pt idx="114">
                  <c:v>44016</c:v>
                </c:pt>
                <c:pt idx="115">
                  <c:v>44017</c:v>
                </c:pt>
                <c:pt idx="116">
                  <c:v>44018</c:v>
                </c:pt>
                <c:pt idx="117">
                  <c:v>44019</c:v>
                </c:pt>
                <c:pt idx="118">
                  <c:v>44020</c:v>
                </c:pt>
                <c:pt idx="119">
                  <c:v>44021</c:v>
                </c:pt>
                <c:pt idx="120">
                  <c:v>44022</c:v>
                </c:pt>
                <c:pt idx="121">
                  <c:v>44023</c:v>
                </c:pt>
                <c:pt idx="122">
                  <c:v>44024</c:v>
                </c:pt>
                <c:pt idx="123">
                  <c:v>44025</c:v>
                </c:pt>
                <c:pt idx="124">
                  <c:v>44026</c:v>
                </c:pt>
                <c:pt idx="125">
                  <c:v>44027</c:v>
                </c:pt>
                <c:pt idx="126">
                  <c:v>44028</c:v>
                </c:pt>
                <c:pt idx="127">
                  <c:v>44029</c:v>
                </c:pt>
                <c:pt idx="128">
                  <c:v>44030</c:v>
                </c:pt>
                <c:pt idx="129">
                  <c:v>44031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44037</c:v>
                </c:pt>
                <c:pt idx="136">
                  <c:v>44038</c:v>
                </c:pt>
                <c:pt idx="137">
                  <c:v>44039</c:v>
                </c:pt>
                <c:pt idx="138">
                  <c:v>44040</c:v>
                </c:pt>
                <c:pt idx="139">
                  <c:v>44041</c:v>
                </c:pt>
                <c:pt idx="140">
                  <c:v>44042</c:v>
                </c:pt>
                <c:pt idx="141">
                  <c:v>44043</c:v>
                </c:pt>
                <c:pt idx="142">
                  <c:v>44044</c:v>
                </c:pt>
                <c:pt idx="143">
                  <c:v>44045</c:v>
                </c:pt>
                <c:pt idx="144">
                  <c:v>44046</c:v>
                </c:pt>
                <c:pt idx="145">
                  <c:v>44047</c:v>
                </c:pt>
                <c:pt idx="146">
                  <c:v>44048</c:v>
                </c:pt>
                <c:pt idx="147">
                  <c:v>44049</c:v>
                </c:pt>
                <c:pt idx="148">
                  <c:v>44050</c:v>
                </c:pt>
                <c:pt idx="149">
                  <c:v>44051</c:v>
                </c:pt>
                <c:pt idx="150">
                  <c:v>44052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44058</c:v>
                </c:pt>
                <c:pt idx="157">
                  <c:v>44059</c:v>
                </c:pt>
                <c:pt idx="158">
                  <c:v>44060</c:v>
                </c:pt>
                <c:pt idx="159">
                  <c:v>44061</c:v>
                </c:pt>
                <c:pt idx="160">
                  <c:v>44062</c:v>
                </c:pt>
                <c:pt idx="161">
                  <c:v>44063</c:v>
                </c:pt>
                <c:pt idx="162">
                  <c:v>44064</c:v>
                </c:pt>
                <c:pt idx="163">
                  <c:v>44065</c:v>
                </c:pt>
                <c:pt idx="164">
                  <c:v>44066</c:v>
                </c:pt>
                <c:pt idx="165">
                  <c:v>44067</c:v>
                </c:pt>
                <c:pt idx="166">
                  <c:v>44068</c:v>
                </c:pt>
                <c:pt idx="167">
                  <c:v>44069</c:v>
                </c:pt>
                <c:pt idx="168">
                  <c:v>44070</c:v>
                </c:pt>
                <c:pt idx="169">
                  <c:v>44071</c:v>
                </c:pt>
                <c:pt idx="170">
                  <c:v>44072</c:v>
                </c:pt>
                <c:pt idx="171">
                  <c:v>44073</c:v>
                </c:pt>
                <c:pt idx="172">
                  <c:v>44074</c:v>
                </c:pt>
                <c:pt idx="173">
                  <c:v>44075</c:v>
                </c:pt>
                <c:pt idx="174">
                  <c:v>44076</c:v>
                </c:pt>
                <c:pt idx="175">
                  <c:v>44077</c:v>
                </c:pt>
                <c:pt idx="176">
                  <c:v>44078</c:v>
                </c:pt>
                <c:pt idx="177">
                  <c:v>44079</c:v>
                </c:pt>
                <c:pt idx="178">
                  <c:v>44080</c:v>
                </c:pt>
                <c:pt idx="179">
                  <c:v>44081</c:v>
                </c:pt>
                <c:pt idx="180">
                  <c:v>44082</c:v>
                </c:pt>
                <c:pt idx="181">
                  <c:v>44083</c:v>
                </c:pt>
                <c:pt idx="182">
                  <c:v>44084</c:v>
                </c:pt>
                <c:pt idx="183">
                  <c:v>44085</c:v>
                </c:pt>
                <c:pt idx="184">
                  <c:v>44086</c:v>
                </c:pt>
                <c:pt idx="185">
                  <c:v>44087</c:v>
                </c:pt>
                <c:pt idx="186">
                  <c:v>44088</c:v>
                </c:pt>
                <c:pt idx="187">
                  <c:v>44089</c:v>
                </c:pt>
                <c:pt idx="188">
                  <c:v>44090</c:v>
                </c:pt>
                <c:pt idx="189">
                  <c:v>44091</c:v>
                </c:pt>
                <c:pt idx="190">
                  <c:v>44092</c:v>
                </c:pt>
                <c:pt idx="191">
                  <c:v>44093</c:v>
                </c:pt>
                <c:pt idx="192">
                  <c:v>44094</c:v>
                </c:pt>
                <c:pt idx="193">
                  <c:v>44095</c:v>
                </c:pt>
                <c:pt idx="194">
                  <c:v>44096</c:v>
                </c:pt>
                <c:pt idx="195">
                  <c:v>44097</c:v>
                </c:pt>
                <c:pt idx="196">
                  <c:v>44098</c:v>
                </c:pt>
                <c:pt idx="197">
                  <c:v>44099</c:v>
                </c:pt>
                <c:pt idx="198">
                  <c:v>44100</c:v>
                </c:pt>
                <c:pt idx="199">
                  <c:v>44101</c:v>
                </c:pt>
                <c:pt idx="200">
                  <c:v>44102</c:v>
                </c:pt>
                <c:pt idx="201">
                  <c:v>44103</c:v>
                </c:pt>
                <c:pt idx="202">
                  <c:v>44104</c:v>
                </c:pt>
                <c:pt idx="203">
                  <c:v>44105</c:v>
                </c:pt>
                <c:pt idx="204">
                  <c:v>44106</c:v>
                </c:pt>
                <c:pt idx="205">
                  <c:v>44107</c:v>
                </c:pt>
                <c:pt idx="206">
                  <c:v>44108</c:v>
                </c:pt>
                <c:pt idx="207">
                  <c:v>44109</c:v>
                </c:pt>
                <c:pt idx="208">
                  <c:v>44110</c:v>
                </c:pt>
                <c:pt idx="209">
                  <c:v>44111</c:v>
                </c:pt>
                <c:pt idx="210">
                  <c:v>44112</c:v>
                </c:pt>
                <c:pt idx="211">
                  <c:v>44113</c:v>
                </c:pt>
                <c:pt idx="212">
                  <c:v>44114</c:v>
                </c:pt>
                <c:pt idx="213">
                  <c:v>44115</c:v>
                </c:pt>
              </c:numCache>
            </c:numRef>
          </c:cat>
          <c:val>
            <c:numRef>
              <c:f>MODEL!$J$2:$J$215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12</c:v>
                </c:pt>
                <c:pt idx="15" formatCode="#,##0">
                  <c:v>87.484285714285704</c:v>
                </c:pt>
                <c:pt idx="16" formatCode="#,##0">
                  <c:v>169.49571778474112</c:v>
                </c:pt>
                <c:pt idx="17" formatCode="#,##0">
                  <c:v>274.35760393963022</c:v>
                </c:pt>
                <c:pt idx="18" formatCode="#,##0">
                  <c:v>408.63675838602666</c:v>
                </c:pt>
                <c:pt idx="19" formatCode="#,##0">
                  <c:v>580.66495993891942</c:v>
                </c:pt>
                <c:pt idx="20" formatCode="#,##0">
                  <c:v>801.08520514293821</c:v>
                </c:pt>
                <c:pt idx="21" formatCode="#,##0">
                  <c:v>1083.5215041604897</c:v>
                </c:pt>
                <c:pt idx="22" formatCode="#,##0">
                  <c:v>1445.4249905736533</c:v>
                </c:pt>
                <c:pt idx="23" formatCode="#,##0">
                  <c:v>1909.152992564465</c:v>
                </c:pt>
                <c:pt idx="24" formatCode="#,##0">
                  <c:v>2503.3492186655112</c:v>
                </c:pt>
                <c:pt idx="25" formatCode="#,##0">
                  <c:v>3264.7105024468046</c:v>
                </c:pt>
                <c:pt idx="26" formatCode="#,##0">
                  <c:v>4240.2486385955999</c:v>
                </c:pt>
                <c:pt idx="27" formatCode="#,##0">
                  <c:v>5490.1856654086387</c:v>
                </c:pt>
                <c:pt idx="28" formatCode="#,##0">
                  <c:v>7091.6590406997157</c:v>
                </c:pt>
                <c:pt idx="29" formatCode="#,##0">
                  <c:v>9143.4615649977604</c:v>
                </c:pt>
                <c:pt idx="30" formatCode="#,##0">
                  <c:v>11772.102191934922</c:v>
                </c:pt>
                <c:pt idx="31" formatCode="#,##0">
                  <c:v>15139.551150692352</c:v>
                </c:pt>
                <c:pt idx="32" formatCode="#,##0">
                  <c:v>19453.129787553156</c:v>
                </c:pt>
                <c:pt idx="33" formatCode="#,##0">
                  <c:v>24978.126454155346</c:v>
                </c:pt>
                <c:pt idx="34" formatCode="#,##0">
                  <c:v>32053.869253070763</c:v>
                </c:pt>
                <c:pt idx="35" formatCode="#,##0">
                  <c:v>41114.169113720774</c:v>
                </c:pt>
                <c:pt idx="36" formatCode="#,##0">
                  <c:v>52713.266330417428</c:v>
                </c:pt>
                <c:pt idx="37" formatCode="#,##0">
                  <c:v>67558.671898092216</c:v>
                </c:pt>
                <c:pt idx="38" formatCode="#,##0">
                  <c:v>86552.588441329717</c:v>
                </c:pt>
                <c:pt idx="39" formatCode="#,##0">
                  <c:v>110843.91181887301</c:v>
                </c:pt>
                <c:pt idx="40" formatCode="#,##0">
                  <c:v>141893.12508497771</c:v>
                </c:pt>
                <c:pt idx="41" formatCode="#,##0">
                  <c:v>181552.64602460084</c:v>
                </c:pt>
                <c:pt idx="42" formatCode="#,##0">
                  <c:v>232165.27971410324</c:v>
                </c:pt>
                <c:pt idx="43" formatCode="#,##0">
                  <c:v>296683.19501697895</c:v>
                </c:pt>
                <c:pt idx="44" formatCode="#,##0">
                  <c:v>378809.03128034138</c:v>
                </c:pt>
                <c:pt idx="45" formatCode="#,##0">
                  <c:v>484301.76376966183</c:v>
                </c:pt>
                <c:pt idx="46" formatCode="#,##0">
                  <c:v>619919.30414254847</c:v>
                </c:pt>
                <c:pt idx="47" formatCode="#,##0">
                  <c:v>793876.84927240736</c:v>
                </c:pt>
                <c:pt idx="48" formatCode="#,##0">
                  <c:v>1016168.7525863372</c:v>
                </c:pt>
                <c:pt idx="49" formatCode="#,##0">
                  <c:v>1298789.9532815332</c:v>
                </c:pt>
                <c:pt idx="50" formatCode="#,##0">
                  <c:v>1655820.9741516535</c:v>
                </c:pt>
                <c:pt idx="51" formatCode="#,##0">
                  <c:v>2103297.3880032427</c:v>
                </c:pt>
                <c:pt idx="52" formatCode="#,##0">
                  <c:v>2658760.4890347742</c:v>
                </c:pt>
                <c:pt idx="53" formatCode="#,##0">
                  <c:v>3340388.7421701173</c:v>
                </c:pt>
                <c:pt idx="54" formatCode="#,##0">
                  <c:v>4165655.6338893366</c:v>
                </c:pt>
                <c:pt idx="55" formatCode="#,##0">
                  <c:v>5149561.023010565</c:v>
                </c:pt>
                <c:pt idx="56" formatCode="#,##0">
                  <c:v>6302631.1491217725</c:v>
                </c:pt>
                <c:pt idx="57" formatCode="#,##0">
                  <c:v>7629033.1043288829</c:v>
                </c:pt>
                <c:pt idx="58" formatCode="#,##0">
                  <c:v>9125229.3097924069</c:v>
                </c:pt>
                <c:pt idx="59" formatCode="#,##0">
                  <c:v>10779539.829212673</c:v>
                </c:pt>
                <c:pt idx="60" formatCode="#,##0">
                  <c:v>12572776.668375004</c:v>
                </c:pt>
                <c:pt idx="61" formatCode="#,##0">
                  <c:v>14479836.701347249</c:v>
                </c:pt>
                <c:pt idx="62" formatCode="#,##0">
                  <c:v>16471905.629888209</c:v>
                </c:pt>
                <c:pt idx="63" formatCode="#,##0">
                  <c:v>18518824.942909315</c:v>
                </c:pt>
                <c:pt idx="64" formatCode="#,##0">
                  <c:v>20591222.107696667</c:v>
                </c:pt>
                <c:pt idx="65" formatCode="#,##0">
                  <c:v>22662148.173515603</c:v>
                </c:pt>
                <c:pt idx="66" formatCode="#,##0">
                  <c:v>24708131.322666775</c:v>
                </c:pt>
                <c:pt idx="67" formatCode="#,##0">
                  <c:v>26709684.068815611</c:v>
                </c:pt>
                <c:pt idx="68" formatCode="#,##0">
                  <c:v>28651374.784948915</c:v>
                </c:pt>
                <c:pt idx="69" formatCode="#,##0">
                  <c:v>30521596.842607614</c:v>
                </c:pt>
                <c:pt idx="70" formatCode="#,##0">
                  <c:v>32312158.2867666</c:v>
                </c:pt>
                <c:pt idx="71" formatCode="#,##0">
                  <c:v>34017789.120220065</c:v>
                </c:pt>
                <c:pt idx="72" formatCode="#,##0">
                  <c:v>35635634.254086368</c:v>
                </c:pt>
                <c:pt idx="73" formatCode="#,##0">
                  <c:v>37164774.648724556</c:v>
                </c:pt>
                <c:pt idx="74" formatCode="#,##0">
                  <c:v>38605799.58487305</c:v>
                </c:pt>
                <c:pt idx="75" formatCode="#,##0">
                  <c:v>39960439.418005854</c:v>
                </c:pt>
                <c:pt idx="76" formatCode="#,##0">
                  <c:v>41231259.559960745</c:v>
                </c:pt>
                <c:pt idx="77" formatCode="#,##0">
                  <c:v>42421411.512086734</c:v>
                </c:pt>
                <c:pt idx="78" formatCode="#,##0">
                  <c:v>43534434.371827975</c:v>
                </c:pt>
                <c:pt idx="79" formatCode="#,##0">
                  <c:v>44574099.430007294</c:v>
                </c:pt>
                <c:pt idx="80" formatCode="#,##0">
                  <c:v>45544290.609151393</c:v>
                </c:pt>
                <c:pt idx="81" formatCode="#,##0">
                  <c:v>46448914.121053047</c:v>
                </c:pt>
                <c:pt idx="82" formatCode="#,##0">
                  <c:v>47291831.563940033</c:v>
                </c:pt>
                <c:pt idx="83" formatCode="#,##0">
                  <c:v>48076811.569095843</c:v>
                </c:pt>
                <c:pt idx="84" formatCode="#,##0">
                  <c:v>48807495.951587811</c:v>
                </c:pt>
                <c:pt idx="85" formatCode="#,##0">
                  <c:v>49487377.075311206</c:v>
                </c:pt>
                <c:pt idx="86" formatCode="#,##0">
                  <c:v>50119783.792733662</c:v>
                </c:pt>
                <c:pt idx="87" formatCode="#,##0">
                  <c:v>50707873.86451444</c:v>
                </c:pt>
                <c:pt idx="88" formatCode="#,##0">
                  <c:v>51254631.211895719</c:v>
                </c:pt>
                <c:pt idx="89" formatCode="#,##0">
                  <c:v>51762866.717357904</c:v>
                </c:pt>
                <c:pt idx="90" formatCode="#,##0">
                  <c:v>52235221.579337455</c:v>
                </c:pt>
                <c:pt idx="91" formatCode="#,##0">
                  <c:v>52674172.457104564</c:v>
                </c:pt>
                <c:pt idx="92" formatCode="#,##0">
                  <c:v>53082037.823205695</c:v>
                </c:pt>
                <c:pt idx="93" formatCode="#,##0">
                  <c:v>53460985.082689695</c:v>
                </c:pt>
                <c:pt idx="94" formatCode="#,##0">
                  <c:v>53813038.1286259</c:v>
                </c:pt>
                <c:pt idx="95" formatCode="#,##0">
                  <c:v>54140085.08874841</c:v>
                </c:pt>
                <c:pt idx="96" formatCode="#,##0">
                  <c:v>54443886.083744951</c:v>
                </c:pt>
                <c:pt idx="97" formatCode="#,##0">
                  <c:v>54726080.868022904</c:v>
                </c:pt>
                <c:pt idx="98" formatCode="#,##0">
                  <c:v>54988196.262127601</c:v>
                </c:pt>
                <c:pt idx="99" formatCode="#,##0">
                  <c:v>55231653.31504374</c:v>
                </c:pt>
                <c:pt idx="100" formatCode="#,##0">
                  <c:v>55457774.156488985</c:v>
                </c:pt>
                <c:pt idx="101" formatCode="#,##0">
                  <c:v>55667788.515659943</c:v>
                </c:pt>
                <c:pt idx="102" formatCode="#,##0">
                  <c:v>55862839.89499855</c:v>
                </c:pt>
                <c:pt idx="103" formatCode="#,##0">
                  <c:v>56043991.396409944</c:v>
                </c:pt>
                <c:pt idx="104" formatCode="#,##0">
                  <c:v>56212231.203752384</c:v>
                </c:pt>
                <c:pt idx="105" formatCode="#,##0">
                  <c:v>56368477.729932025</c:v>
                </c:pt>
                <c:pt idx="106" formatCode="#,##0">
                  <c:v>56513584.440028913</c:v>
                </c:pt>
                <c:pt idx="107" formatCode="#,##0">
                  <c:v>56648344.36390809</c:v>
                </c:pt>
                <c:pt idx="108" formatCode="#,##0">
                  <c:v>56773494.313000917</c:v>
                </c:pt>
                <c:pt idx="109" formatCode="#,##0">
                  <c:v>56889718.816583768</c:v>
                </c:pt>
                <c:pt idx="110" formatCode="#,##0">
                  <c:v>56997653.793090411</c:v>
                </c:pt>
                <c:pt idx="111" formatCode="#,##0">
                  <c:v>57097889.97189194</c:v>
                </c:pt>
                <c:pt idx="112" formatCode="#,##0">
                  <c:v>57190976.080653027</c:v>
                </c:pt>
                <c:pt idx="113" formatCode="#,##0">
                  <c:v>57277421.812895425</c:v>
                </c:pt>
                <c:pt idx="114" formatCode="#,##0">
                  <c:v>57357700.589819871</c:v>
                </c:pt>
                <c:pt idx="115" formatCode="#,##0">
                  <c:v>57432252.129793912</c:v>
                </c:pt>
                <c:pt idx="116" formatCode="#,##0">
                  <c:v>57501484.838235289</c:v>
                </c:pt>
                <c:pt idx="117" formatCode="#,##0">
                  <c:v>57565778.029928006</c:v>
                </c:pt>
                <c:pt idx="118" formatCode="#,##0">
                  <c:v>57625483.995117411</c:v>
                </c:pt>
                <c:pt idx="119" formatCode="#,##0">
                  <c:v>57680929.920051537</c:v>
                </c:pt>
                <c:pt idx="120" formatCode="#,##0">
                  <c:v>57732419.671976604</c:v>
                </c:pt>
                <c:pt idx="121" formatCode="#,##0">
                  <c:v>57780235.457960218</c:v>
                </c:pt>
                <c:pt idx="122" formatCode="#,##0">
                  <c:v>57824639.366308905</c:v>
                </c:pt>
                <c:pt idx="123" formatCode="#,##0">
                  <c:v>57865874.79877004</c:v>
                </c:pt>
                <c:pt idx="124" formatCode="#,##0">
                  <c:v>57904167.801161975</c:v>
                </c:pt>
                <c:pt idx="125" formatCode="#,##0">
                  <c:v>57939728.299561054</c:v>
                </c:pt>
                <c:pt idx="126" formatCode="#,##0">
                  <c:v>57972751.248689309</c:v>
                </c:pt>
                <c:pt idx="127" formatCode="#,##0">
                  <c:v>58003417.698691234</c:v>
                </c:pt>
                <c:pt idx="128" formatCode="#,##0">
                  <c:v>58031895.786061637</c:v>
                </c:pt>
                <c:pt idx="129" formatCode="#,##0">
                  <c:v>58058341.654087104</c:v>
                </c:pt>
                <c:pt idx="130" formatCode="#,##0">
                  <c:v>58082900.307790577</c:v>
                </c:pt>
                <c:pt idx="131" formatCode="#,##0">
                  <c:v>58105706.40801996</c:v>
                </c:pt>
                <c:pt idx="132" formatCode="#,##0">
                  <c:v>58126885.008996665</c:v>
                </c:pt>
                <c:pt idx="133" formatCode="#,##0">
                  <c:v>58146552.243336961</c:v>
                </c:pt>
                <c:pt idx="134" formatCode="#,##0">
                  <c:v>58164815.958276562</c:v>
                </c:pt>
                <c:pt idx="135" formatCode="#,##0">
                  <c:v>58181776.306565717</c:v>
                </c:pt>
                <c:pt idx="136" formatCode="#,##0">
                  <c:v>58197526.29525765</c:v>
                </c:pt>
                <c:pt idx="137" formatCode="#,##0">
                  <c:v>58212152.105146304</c:v>
                </c:pt>
                <c:pt idx="138" formatCode="#,##0">
                  <c:v>58225733.829620391</c:v>
                </c:pt>
                <c:pt idx="139" formatCode="#,##0">
                  <c:v>58238345.892386563</c:v>
                </c:pt>
                <c:pt idx="140" formatCode="#,##0">
                  <c:v>58250057.439628199</c:v>
                </c:pt>
                <c:pt idx="141" formatCode="#,##0">
                  <c:v>58260932.707357354</c:v>
                </c:pt>
                <c:pt idx="142" formatCode="#,##0">
                  <c:v>58271031.364930868</c:v>
                </c:pt>
                <c:pt idx="143" formatCode="#,##0">
                  <c:v>58280408.835832171</c:v>
                </c:pt>
                <c:pt idx="144" formatCode="#,##0">
                  <c:v>58289116.596892096</c:v>
                </c:pt>
                <c:pt idx="145" formatCode="#,##0">
                  <c:v>58297202.457150705</c:v>
                </c:pt>
                <c:pt idx="146" formatCode="#,##0">
                  <c:v>58304710.817560926</c:v>
                </c:pt>
                <c:pt idx="147" formatCode="#,##0">
                  <c:v>58311682.912712261</c:v>
                </c:pt>
                <c:pt idx="148" formatCode="#,##0">
                  <c:v>58318157.035716318</c:v>
                </c:pt>
                <c:pt idx="149" formatCode="#,##0">
                  <c:v>58324168.747349866</c:v>
                </c:pt>
                <c:pt idx="150" formatCode="#,##0">
                  <c:v>58329751.070499793</c:v>
                </c:pt>
                <c:pt idx="151" formatCode="#,##0">
                  <c:v>58334934.67089951</c:v>
                </c:pt>
                <c:pt idx="152" formatCode="#,##0">
                  <c:v>58339748.02509106</c:v>
                </c:pt>
                <c:pt idx="153" formatCode="#,##0">
                  <c:v>58344217.576491348</c:v>
                </c:pt>
                <c:pt idx="154" formatCode="#,##0">
                  <c:v>58348367.880387016</c:v>
                </c:pt>
                <c:pt idx="155" formatCode="#,##0">
                  <c:v>58352221.738629535</c:v>
                </c:pt>
                <c:pt idx="156" formatCode="#,##0">
                  <c:v>58355800.324752137</c:v>
                </c:pt>
                <c:pt idx="157" formatCode="#,##0">
                  <c:v>58359123.300181903</c:v>
                </c:pt>
                <c:pt idx="158" formatCode="#,##0">
                  <c:v>58362208.922175042</c:v>
                </c:pt>
                <c:pt idx="159" formatCode="#,##0">
                  <c:v>58365074.144060664</c:v>
                </c:pt>
                <c:pt idx="160" formatCode="#,##0">
                  <c:v>58367734.708337732</c:v>
                </c:pt>
                <c:pt idx="161" formatCode="#,##0">
                  <c:v>58370205.233132459</c:v>
                </c:pt>
                <c:pt idx="162" formatCode="#,##0">
                  <c:v>58372499.2924878</c:v>
                </c:pt>
                <c:pt idx="163" formatCode="#,##0">
                  <c:v>58374629.490923658</c:v>
                </c:pt>
                <c:pt idx="164" formatCode="#,##0">
                  <c:v>58376607.532675654</c:v>
                </c:pt>
                <c:pt idx="165" formatCode="#,##0">
                  <c:v>58378444.285991527</c:v>
                </c:pt>
                <c:pt idx="166" formatCode="#,##0">
                  <c:v>58380149.842837334</c:v>
                </c:pt>
                <c:pt idx="167" formatCode="#,##0">
                  <c:v>58381733.574340664</c:v>
                </c:pt>
                <c:pt idx="168" formatCode="#,##0">
                  <c:v>58383204.182275057</c:v>
                </c:pt>
                <c:pt idx="169" formatCode="#,##0">
                  <c:v>58384569.74686797</c:v>
                </c:pt>
                <c:pt idx="170" formatCode="#,##0">
                  <c:v>58385837.771194629</c:v>
                </c:pt>
                <c:pt idx="171" formatCode="#,##0">
                  <c:v>58387015.222401455</c:v>
                </c:pt>
                <c:pt idx="172" formatCode="#,##0">
                  <c:v>58388108.56998542</c:v>
                </c:pt>
                <c:pt idx="173" formatCode="#,##0">
                  <c:v>58389123.821339466</c:v>
                </c:pt>
                <c:pt idx="174" formatCode="#,##0">
                  <c:v>58390066.554759204</c:v>
                </c:pt>
                <c:pt idx="175" formatCode="#,##0">
                  <c:v>58390941.950092196</c:v>
                </c:pt>
                <c:pt idx="176" formatCode="#,##0">
                  <c:v>58391754.81719812</c:v>
                </c:pt>
                <c:pt idx="177" formatCode="#,##0">
                  <c:v>58392509.622376159</c:v>
                </c:pt>
                <c:pt idx="178" formatCode="#,##0">
                  <c:v>58393210.512904808</c:v>
                </c:pt>
                <c:pt idx="179" formatCode="#,##0">
                  <c:v>58393861.339828908</c:v>
                </c:pt>
                <c:pt idx="180" formatCode="#,##0">
                  <c:v>58394465.679119051</c:v>
                </c:pt>
                <c:pt idx="181" formatCode="#,##0">
                  <c:v>58395026.851319648</c:v>
                </c:pt>
                <c:pt idx="182" formatCode="#,##0">
                  <c:v>58395547.939793594</c:v>
                </c:pt>
                <c:pt idx="183" formatCode="#,##0">
                  <c:v>58396031.807663724</c:v>
                </c:pt>
                <c:pt idx="184" formatCode="#,##0">
                  <c:v>58396481.113544233</c:v>
                </c:pt>
                <c:pt idx="185" formatCode="#,##0">
                  <c:v>58396898.326148391</c:v>
                </c:pt>
                <c:pt idx="186" formatCode="#,##0">
                  <c:v>58397285.737852879</c:v>
                </c:pt>
                <c:pt idx="187" formatCode="#,##0">
                  <c:v>58397645.477293216</c:v>
                </c:pt>
                <c:pt idx="188" formatCode="#,##0">
                  <c:v>58397979.521059595</c:v>
                </c:pt>
                <c:pt idx="189" formatCode="#,##0">
                  <c:v>58398289.70455721</c:v>
                </c:pt>
                <c:pt idx="190" formatCode="#,##0">
                  <c:v>58398577.732090905</c:v>
                </c:pt>
                <c:pt idx="191" formatCode="#,##0">
                  <c:v>58398845.186229475</c:v>
                </c:pt>
                <c:pt idx="192" formatCode="#,##0">
                  <c:v>58399093.536501117</c:v>
                </c:pt>
                <c:pt idx="193" formatCode="#,##0">
                  <c:v>58399324.147467725</c:v>
                </c:pt>
                <c:pt idx="194" formatCode="#,##0">
                  <c:v>58399538.286222488</c:v>
                </c:pt>
                <c:pt idx="195" formatCode="#,##0">
                  <c:v>58399737.129351966</c:v>
                </c:pt>
                <c:pt idx="196" formatCode="#,##0">
                  <c:v>58399921.769400798</c:v>
                </c:pt>
                <c:pt idx="197" formatCode="#,##0">
                  <c:v>58400093.220874742</c:v>
                </c:pt>
                <c:pt idx="198" formatCode="#,##0">
                  <c:v>58400252.425814852</c:v>
                </c:pt>
                <c:pt idx="199" formatCode="#,##0">
                  <c:v>58400400.258973539</c:v>
                </c:pt>
                <c:pt idx="200" formatCode="#,##0">
                  <c:v>58400537.532620907</c:v>
                </c:pt>
                <c:pt idx="201" formatCode="#,##0">
                  <c:v>58400665.001007758</c:v>
                </c:pt>
                <c:pt idx="202" formatCode="#,##0">
                  <c:v>58400783.364509836</c:v>
                </c:pt>
                <c:pt idx="203" formatCode="#,##0">
                  <c:v>58400893.273476049</c:v>
                </c:pt>
                <c:pt idx="204" formatCode="#,##0">
                  <c:v>58400995.331801832</c:v>
                </c:pt>
                <c:pt idx="205" formatCode="#,##0">
                  <c:v>58401090.100247204</c:v>
                </c:pt>
                <c:pt idx="206" formatCode="#,##0">
                  <c:v>58401178.099517904</c:v>
                </c:pt>
                <c:pt idx="207" formatCode="#,##0">
                  <c:v>58401259.813126415</c:v>
                </c:pt>
                <c:pt idx="208" formatCode="#,##0">
                  <c:v>58401335.690048605</c:v>
                </c:pt>
                <c:pt idx="209" formatCode="#,##0">
                  <c:v>58401406.147190638</c:v>
                </c:pt>
                <c:pt idx="210" formatCode="#,##0">
                  <c:v>58401471.571679667</c:v>
                </c:pt>
                <c:pt idx="211" formatCode="#,##0">
                  <c:v>58401532.322990909</c:v>
                </c:pt>
                <c:pt idx="212" formatCode="#,##0">
                  <c:v>58401588.734922782</c:v>
                </c:pt>
                <c:pt idx="213" formatCode="#,##0">
                  <c:v>58401641.11743094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F2-4830-8E4D-282F3D9C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365040"/>
        <c:axId val="2133817024"/>
      </c:lineChart>
      <c:dateAx>
        <c:axId val="53435464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83520"/>
        <c:crosses val="autoZero"/>
        <c:auto val="1"/>
        <c:lblOffset val="100"/>
        <c:baseTimeUnit val="days"/>
      </c:dateAx>
      <c:valAx>
        <c:axId val="21345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54640"/>
        <c:crosses val="autoZero"/>
        <c:crossBetween val="between"/>
      </c:valAx>
      <c:valAx>
        <c:axId val="2133817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65040"/>
        <c:crosses val="max"/>
        <c:crossBetween val="between"/>
      </c:valAx>
      <c:dateAx>
        <c:axId val="534365040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21338170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177800</xdr:rowOff>
    </xdr:from>
    <xdr:to>
      <xdr:col>12</xdr:col>
      <xdr:colOff>19050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13907-E47E-40EE-81B1-C1F4FF02C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3FC2C-C725-4E09-96A3-43C31E92D04B}">
  <sheetPr>
    <tabColor rgb="FF00CCFF"/>
  </sheetPr>
  <dimension ref="A1:L37"/>
  <sheetViews>
    <sheetView tabSelected="1" workbookViewId="0">
      <selection activeCell="D8" sqref="D8"/>
    </sheetView>
  </sheetViews>
  <sheetFormatPr defaultRowHeight="14.5" x14ac:dyDescent="0.35"/>
  <cols>
    <col min="1" max="1" width="16.54296875" bestFit="1" customWidth="1"/>
    <col min="2" max="2" width="9.1796875" bestFit="1" customWidth="1"/>
    <col min="5" max="5" width="19.90625" bestFit="1" customWidth="1"/>
    <col min="6" max="6" width="10" bestFit="1" customWidth="1"/>
    <col min="7" max="7" width="10.7265625" bestFit="1" customWidth="1"/>
    <col min="8" max="8" width="13.7265625" bestFit="1" customWidth="1"/>
    <col min="9" max="9" width="11.453125" bestFit="1" customWidth="1"/>
    <col min="11" max="11" width="14.453125" bestFit="1" customWidth="1"/>
    <col min="12" max="12" width="9.36328125" bestFit="1" customWidth="1"/>
  </cols>
  <sheetData>
    <row r="1" spans="1:11" x14ac:dyDescent="0.35">
      <c r="A1" s="42" t="s">
        <v>46</v>
      </c>
      <c r="B1" s="47">
        <v>43916</v>
      </c>
    </row>
    <row r="3" spans="1:11" x14ac:dyDescent="0.35">
      <c r="A3" s="62" t="s">
        <v>9</v>
      </c>
      <c r="B3" s="62"/>
    </row>
    <row r="5" spans="1:11" x14ac:dyDescent="0.35">
      <c r="A5" s="45" t="s">
        <v>32</v>
      </c>
      <c r="B5" s="48">
        <v>14</v>
      </c>
      <c r="F5" s="43"/>
      <c r="G5" s="43"/>
      <c r="H5" s="44"/>
      <c r="I5" s="44"/>
      <c r="J5" s="44"/>
      <c r="K5" s="44"/>
    </row>
    <row r="6" spans="1:11" x14ac:dyDescent="0.35">
      <c r="A6" s="46" t="s">
        <v>47</v>
      </c>
      <c r="B6" s="49">
        <v>3.3</v>
      </c>
      <c r="F6" s="44"/>
      <c r="G6" s="44"/>
      <c r="H6" s="44"/>
      <c r="I6" s="44"/>
      <c r="J6" s="44"/>
      <c r="K6" s="44"/>
    </row>
    <row r="7" spans="1:11" x14ac:dyDescent="0.35">
      <c r="A7" s="45" t="s">
        <v>17</v>
      </c>
      <c r="B7" s="50">
        <v>4</v>
      </c>
      <c r="F7" s="44"/>
      <c r="G7" s="43"/>
      <c r="H7" s="43"/>
      <c r="I7" s="44"/>
      <c r="J7" s="44"/>
      <c r="K7" s="44"/>
    </row>
    <row r="8" spans="1:11" x14ac:dyDescent="0.35">
      <c r="A8" s="45" t="s">
        <v>39</v>
      </c>
      <c r="B8" s="51">
        <v>14</v>
      </c>
      <c r="F8" s="44"/>
      <c r="G8" s="44"/>
      <c r="H8" s="44"/>
      <c r="I8" s="44"/>
      <c r="J8" s="44"/>
      <c r="K8" s="44"/>
    </row>
    <row r="9" spans="1:11" x14ac:dyDescent="0.35">
      <c r="F9" s="44"/>
      <c r="G9" s="44"/>
      <c r="H9" s="44"/>
      <c r="I9" s="44"/>
      <c r="J9" s="44"/>
      <c r="K9" s="44"/>
    </row>
    <row r="10" spans="1:11" x14ac:dyDescent="0.35">
      <c r="A10" s="45" t="s">
        <v>10</v>
      </c>
      <c r="B10" s="52">
        <f>1/B8</f>
        <v>7.1428571428571425E-2</v>
      </c>
      <c r="F10" s="44"/>
      <c r="G10" s="44"/>
      <c r="H10" s="43"/>
      <c r="I10" s="43"/>
      <c r="J10" s="44"/>
      <c r="K10" s="44"/>
    </row>
    <row r="11" spans="1:11" x14ac:dyDescent="0.35">
      <c r="A11" s="45" t="s">
        <v>11</v>
      </c>
      <c r="B11" s="53">
        <f>1/B7</f>
        <v>0.25</v>
      </c>
      <c r="F11" s="44"/>
      <c r="G11" s="44"/>
      <c r="H11" s="44"/>
      <c r="I11" s="44"/>
      <c r="J11" s="44"/>
      <c r="K11" s="44"/>
    </row>
    <row r="12" spans="1:11" x14ac:dyDescent="0.35">
      <c r="A12" s="45" t="s">
        <v>5</v>
      </c>
      <c r="B12" s="54">
        <f>B6/B7</f>
        <v>0.82499999999999996</v>
      </c>
      <c r="F12" s="44"/>
      <c r="G12" s="44"/>
      <c r="H12" s="44"/>
      <c r="I12" s="44"/>
      <c r="J12" s="44"/>
      <c r="K12" s="44"/>
    </row>
    <row r="13" spans="1:11" x14ac:dyDescent="0.35">
      <c r="F13" s="44"/>
      <c r="G13" s="44"/>
      <c r="H13" s="44"/>
      <c r="I13" s="44"/>
      <c r="J13" s="44"/>
      <c r="K13" s="44"/>
    </row>
    <row r="14" spans="1:11" x14ac:dyDescent="0.35">
      <c r="A14" s="62" t="s">
        <v>16</v>
      </c>
      <c r="B14" s="62"/>
      <c r="F14" s="44"/>
      <c r="G14" s="44"/>
      <c r="H14" s="44"/>
      <c r="I14" s="44"/>
      <c r="J14" s="44"/>
      <c r="K14" s="44"/>
    </row>
    <row r="15" spans="1:11" x14ac:dyDescent="0.35">
      <c r="A15" s="45" t="s">
        <v>14</v>
      </c>
      <c r="B15" s="55">
        <v>0.8</v>
      </c>
      <c r="F15" s="44"/>
      <c r="G15" s="44"/>
      <c r="H15" s="44"/>
      <c r="I15" s="44"/>
      <c r="J15" s="44"/>
      <c r="K15" s="44"/>
    </row>
    <row r="16" spans="1:11" x14ac:dyDescent="0.35">
      <c r="A16" s="45" t="s">
        <v>15</v>
      </c>
      <c r="B16" s="56">
        <v>0.17</v>
      </c>
    </row>
    <row r="17" spans="1:12" x14ac:dyDescent="0.35">
      <c r="A17" s="45" t="s">
        <v>19</v>
      </c>
      <c r="B17" s="56">
        <v>0.02</v>
      </c>
    </row>
    <row r="18" spans="1:12" x14ac:dyDescent="0.35">
      <c r="A18" s="45" t="s">
        <v>20</v>
      </c>
      <c r="B18" s="57">
        <v>0.01</v>
      </c>
    </row>
    <row r="19" spans="1:12" x14ac:dyDescent="0.35">
      <c r="A19" s="43"/>
      <c r="B19" s="43"/>
      <c r="E19" s="66" t="s">
        <v>31</v>
      </c>
      <c r="F19" s="66"/>
      <c r="G19" s="66"/>
      <c r="H19" s="66"/>
      <c r="I19" s="66"/>
    </row>
    <row r="20" spans="1:12" x14ac:dyDescent="0.35">
      <c r="A20" s="43"/>
      <c r="B20" s="43"/>
      <c r="F20" s="3"/>
      <c r="G20" s="3"/>
      <c r="H20" s="3"/>
      <c r="I20" s="3"/>
    </row>
    <row r="21" spans="1:12" x14ac:dyDescent="0.35">
      <c r="A21" s="43"/>
      <c r="B21" s="43"/>
      <c r="E21" s="36" t="s">
        <v>32</v>
      </c>
      <c r="F21" s="67">
        <f>MODEL!Q4</f>
        <v>14</v>
      </c>
      <c r="G21" s="67"/>
      <c r="H21" s="67"/>
      <c r="I21" s="64"/>
      <c r="K21" s="36" t="s">
        <v>43</v>
      </c>
      <c r="L21" s="37">
        <f>MAX(MODEL!$E$2:$E$2000)/MODEL!$C$2</f>
        <v>0.49672248428390592</v>
      </c>
    </row>
    <row r="22" spans="1:12" x14ac:dyDescent="0.35">
      <c r="A22" s="43"/>
      <c r="B22" s="43"/>
      <c r="E22" s="68" t="s">
        <v>34</v>
      </c>
      <c r="F22" s="33" t="s">
        <v>35</v>
      </c>
      <c r="G22" s="30" t="s">
        <v>36</v>
      </c>
      <c r="H22" s="30" t="s">
        <v>37</v>
      </c>
      <c r="I22" s="30" t="s">
        <v>38</v>
      </c>
      <c r="K22" s="36" t="s">
        <v>44</v>
      </c>
      <c r="L22" s="38">
        <f ca="1">OFFSET(MODEL!$B$1,MATCH(MAX(MODEL!$E$2:$E$215),MODEL!$E$2:$E$215,0),0)</f>
        <v>43965</v>
      </c>
    </row>
    <row r="23" spans="1:12" x14ac:dyDescent="0.35">
      <c r="A23" s="43"/>
      <c r="B23" s="43"/>
      <c r="E23" s="68"/>
      <c r="F23" s="34">
        <f>MODEL!Q7</f>
        <v>3</v>
      </c>
      <c r="G23" s="31">
        <f>MODEL!Q8</f>
        <v>3.3</v>
      </c>
      <c r="H23" s="31">
        <f>MODEL!Q9</f>
        <v>3.3</v>
      </c>
      <c r="I23" s="31">
        <f>MODEL!Q10</f>
        <v>3.3</v>
      </c>
      <c r="K23" s="36" t="s">
        <v>45</v>
      </c>
      <c r="L23" s="39">
        <f>MAX(MODEL!$K$2:$K$215)</f>
        <v>589920.00744879746</v>
      </c>
    </row>
    <row r="24" spans="1:12" x14ac:dyDescent="0.35">
      <c r="A24" s="43"/>
      <c r="B24" s="43"/>
      <c r="E24" s="36" t="s">
        <v>17</v>
      </c>
      <c r="F24" s="64">
        <v>4</v>
      </c>
      <c r="G24" s="65"/>
      <c r="H24" s="65"/>
      <c r="I24" s="65"/>
    </row>
    <row r="25" spans="1:12" x14ac:dyDescent="0.35">
      <c r="A25" s="43"/>
      <c r="B25" s="43"/>
      <c r="E25" s="68" t="s">
        <v>39</v>
      </c>
      <c r="F25" s="33" t="s">
        <v>14</v>
      </c>
      <c r="G25" s="30" t="s">
        <v>15</v>
      </c>
      <c r="H25" s="30" t="s">
        <v>40</v>
      </c>
      <c r="I25" s="30" t="s">
        <v>41</v>
      </c>
    </row>
    <row r="26" spans="1:12" x14ac:dyDescent="0.35">
      <c r="A26" s="43"/>
      <c r="B26" s="43"/>
      <c r="E26" s="68"/>
      <c r="F26" s="21">
        <f>MODEL!Q22</f>
        <v>14</v>
      </c>
      <c r="G26" s="21">
        <f>MODEL!Q23</f>
        <v>14</v>
      </c>
      <c r="H26" s="21">
        <f>MODEL!Q24</f>
        <v>14</v>
      </c>
      <c r="I26" s="21">
        <f>MODEL!Q25</f>
        <v>14</v>
      </c>
    </row>
    <row r="27" spans="1:12" x14ac:dyDescent="0.35">
      <c r="A27" s="43"/>
      <c r="B27" s="43"/>
      <c r="E27" s="68" t="s">
        <v>42</v>
      </c>
      <c r="F27" s="33" t="s">
        <v>14</v>
      </c>
      <c r="G27" s="30" t="s">
        <v>15</v>
      </c>
      <c r="H27" s="30" t="s">
        <v>40</v>
      </c>
      <c r="I27" s="30" t="s">
        <v>41</v>
      </c>
    </row>
    <row r="28" spans="1:12" x14ac:dyDescent="0.35">
      <c r="A28" s="43"/>
      <c r="B28" s="43"/>
      <c r="E28" s="68"/>
      <c r="F28" s="35">
        <f>MODEL!Q38</f>
        <v>0.8</v>
      </c>
      <c r="G28" s="32">
        <f>MODEL!Q39</f>
        <v>0.17</v>
      </c>
      <c r="H28" s="32">
        <f>MODEL!Q40</f>
        <v>0.02</v>
      </c>
      <c r="I28" s="32">
        <f>MODEL!Q41</f>
        <v>0.01</v>
      </c>
    </row>
    <row r="29" spans="1:12" x14ac:dyDescent="0.35">
      <c r="A29" s="43"/>
      <c r="B29" s="43"/>
    </row>
    <row r="30" spans="1:12" x14ac:dyDescent="0.35">
      <c r="A30" s="43"/>
      <c r="B30" s="43"/>
    </row>
    <row r="31" spans="1:12" x14ac:dyDescent="0.35">
      <c r="A31" s="43"/>
      <c r="B31" s="43"/>
    </row>
    <row r="32" spans="1:12" x14ac:dyDescent="0.35">
      <c r="A32" s="43"/>
      <c r="B32" s="43"/>
    </row>
    <row r="33" spans="1:2" x14ac:dyDescent="0.35">
      <c r="A33" s="43"/>
      <c r="B33" s="43"/>
    </row>
    <row r="34" spans="1:2" x14ac:dyDescent="0.35">
      <c r="A34" s="43"/>
      <c r="B34" s="43"/>
    </row>
    <row r="35" spans="1:2" x14ac:dyDescent="0.35">
      <c r="A35" s="43"/>
      <c r="B35" s="43"/>
    </row>
    <row r="36" spans="1:2" x14ac:dyDescent="0.35">
      <c r="A36" s="43"/>
      <c r="B36" s="43"/>
    </row>
    <row r="37" spans="1:2" x14ac:dyDescent="0.35">
      <c r="A37" s="43"/>
      <c r="B37" s="43"/>
    </row>
  </sheetData>
  <mergeCells count="8">
    <mergeCell ref="A14:B14"/>
    <mergeCell ref="A3:B3"/>
    <mergeCell ref="E25:E26"/>
    <mergeCell ref="E27:E28"/>
    <mergeCell ref="F24:I24"/>
    <mergeCell ref="E19:I19"/>
    <mergeCell ref="F21:I21"/>
    <mergeCell ref="E22:E2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D62F-206F-4B5C-B2E9-26B310184E84}">
  <sheetPr>
    <tabColor rgb="FFFFFF00"/>
  </sheetPr>
  <dimension ref="A1:W215"/>
  <sheetViews>
    <sheetView workbookViewId="0">
      <selection activeCell="S1" sqref="S1:Z10"/>
    </sheetView>
  </sheetViews>
  <sheetFormatPr defaultRowHeight="14.5" x14ac:dyDescent="0.35"/>
  <cols>
    <col min="1" max="1" width="3.81640625" style="3" bestFit="1" customWidth="1"/>
    <col min="2" max="2" width="9.7265625" style="3" bestFit="1" customWidth="1"/>
    <col min="3" max="3" width="10.26953125" style="3" bestFit="1" customWidth="1"/>
    <col min="4" max="5" width="9.90625" style="3" bestFit="1" customWidth="1"/>
    <col min="6" max="7" width="9.81640625" style="3" customWidth="1"/>
    <col min="8" max="8" width="16.6328125" style="3" bestFit="1" customWidth="1"/>
    <col min="9" max="9" width="13.26953125" style="3" bestFit="1" customWidth="1"/>
    <col min="10" max="10" width="9.7265625" style="3" bestFit="1" customWidth="1"/>
    <col min="11" max="11" width="8.7265625" style="3" bestFit="1" customWidth="1"/>
    <col min="12" max="12" width="6.81640625" style="3" bestFit="1" customWidth="1"/>
    <col min="13" max="13" width="15.6328125" style="3" bestFit="1" customWidth="1"/>
    <col min="14" max="14" width="10.90625" style="3" bestFit="1" customWidth="1"/>
    <col min="15" max="15" width="3.453125" style="22" customWidth="1"/>
    <col min="16" max="16" width="16.54296875" bestFit="1" customWidth="1"/>
    <col min="17" max="17" width="9.26953125" customWidth="1"/>
    <col min="18" max="18" width="3.36328125" style="22" customWidth="1"/>
    <col min="19" max="19" width="16.1796875" customWidth="1"/>
    <col min="20" max="20" width="10" style="3" bestFit="1" customWidth="1"/>
    <col min="21" max="21" width="10.7265625" style="3" bestFit="1" customWidth="1"/>
    <col min="22" max="22" width="13.7265625" style="3" bestFit="1" customWidth="1"/>
    <col min="23" max="23" width="11.453125" style="3" bestFit="1" customWidth="1"/>
    <col min="25" max="25" width="14.453125" bestFit="1" customWidth="1"/>
    <col min="26" max="26" width="12.54296875" bestFit="1" customWidth="1"/>
  </cols>
  <sheetData>
    <row r="1" spans="1:17" x14ac:dyDescent="0.35">
      <c r="A1" s="4" t="s">
        <v>7</v>
      </c>
      <c r="B1" s="4" t="s">
        <v>6</v>
      </c>
      <c r="C1" s="4" t="s">
        <v>0</v>
      </c>
      <c r="D1" s="4" t="s">
        <v>1</v>
      </c>
      <c r="E1" s="4" t="s">
        <v>2</v>
      </c>
      <c r="F1" s="4" t="s">
        <v>14</v>
      </c>
      <c r="G1" s="4" t="s">
        <v>15</v>
      </c>
      <c r="H1" s="4" t="s">
        <v>19</v>
      </c>
      <c r="I1" s="4" t="s">
        <v>20</v>
      </c>
      <c r="J1" s="4" t="s">
        <v>3</v>
      </c>
      <c r="K1" s="4" t="s">
        <v>29</v>
      </c>
      <c r="L1" s="4" t="s">
        <v>5</v>
      </c>
      <c r="M1" s="4" t="s">
        <v>30</v>
      </c>
      <c r="N1" s="4" t="s">
        <v>28</v>
      </c>
      <c r="O1" s="41">
        <v>2</v>
      </c>
      <c r="P1" s="62" t="s">
        <v>9</v>
      </c>
      <c r="Q1" s="62"/>
    </row>
    <row r="2" spans="1:17" x14ac:dyDescent="0.35">
      <c r="A2" s="11">
        <f t="shared" ref="A2:B14" si="0">A3-1</f>
        <v>-14</v>
      </c>
      <c r="B2" s="12">
        <f t="shared" si="0"/>
        <v>43902</v>
      </c>
      <c r="C2" s="11">
        <v>59000000</v>
      </c>
      <c r="D2" s="11">
        <v>0</v>
      </c>
      <c r="E2" s="19">
        <f>VLOOKUP(B2,CountryHistory_Infected!$A:$B,$O$1,FALSE)</f>
        <v>16</v>
      </c>
      <c r="F2" s="69">
        <v>0</v>
      </c>
      <c r="G2" s="69">
        <v>0</v>
      </c>
      <c r="H2" s="69">
        <v>0</v>
      </c>
      <c r="I2" s="69">
        <v>0</v>
      </c>
      <c r="J2" s="70">
        <f>VLOOKUP($B2,CountryHistory_Recovery!$A:$B,$O$1,FALSE)</f>
        <v>0</v>
      </c>
      <c r="K2" s="70">
        <f>VLOOKUP($B2,CountryHistory_Fatal!$A:$B,$O$1,FALSE)</f>
        <v>0</v>
      </c>
      <c r="L2" s="14">
        <f t="shared" ref="L2:L33" si="1">IF(A2&lt;$P$16,$Q$16,IF(A2&lt;$P$17,$Q$17,IF(A2&lt;$P$18,$Q$18,$Q$19)))</f>
        <v>0.75</v>
      </c>
      <c r="M2" s="13">
        <f>SUM(G2:I2)</f>
        <v>0</v>
      </c>
      <c r="N2" s="23"/>
    </row>
    <row r="3" spans="1:17" x14ac:dyDescent="0.35">
      <c r="A3" s="11">
        <f t="shared" si="0"/>
        <v>-13</v>
      </c>
      <c r="B3" s="12">
        <f t="shared" si="0"/>
        <v>43903</v>
      </c>
      <c r="C3" s="11">
        <f>C2-SUM(D2:K2)</f>
        <v>58999984</v>
      </c>
      <c r="D3" s="13">
        <f t="shared" ref="D3:D66" si="2">D2+C2*(E2/SUM(C2:J2))*L3-$Q$35*D2</f>
        <v>11.999996745763594</v>
      </c>
      <c r="E3" s="19">
        <f>VLOOKUP(B3,CountryHistory_Infected!$A:$B,$O$1,FALSE)</f>
        <v>24</v>
      </c>
      <c r="F3" s="69">
        <v>0</v>
      </c>
      <c r="G3" s="69">
        <v>0</v>
      </c>
      <c r="H3" s="69">
        <v>0</v>
      </c>
      <c r="I3" s="69">
        <v>0</v>
      </c>
      <c r="J3" s="70">
        <f>VLOOKUP($B3,CountryHistory_Recovery!$A:$B,$O$1,FALSE)</f>
        <v>0</v>
      </c>
      <c r="K3" s="70">
        <f>VLOOKUP($B3,CountryHistory_Fatal!$A:$B,$O$1,FALSE)</f>
        <v>0</v>
      </c>
      <c r="L3" s="14">
        <f t="shared" si="1"/>
        <v>0.75</v>
      </c>
      <c r="M3" s="13">
        <f t="shared" ref="M3:M66" si="3">SUM(G3:I3)</f>
        <v>0</v>
      </c>
      <c r="N3" s="23">
        <f>IF(E2=0,"",E3/E2-1)</f>
        <v>0.5</v>
      </c>
      <c r="P3" s="62" t="s">
        <v>32</v>
      </c>
      <c r="Q3" s="62"/>
    </row>
    <row r="4" spans="1:17" x14ac:dyDescent="0.35">
      <c r="A4" s="11">
        <f t="shared" si="0"/>
        <v>-12</v>
      </c>
      <c r="B4" s="12">
        <f t="shared" si="0"/>
        <v>43904</v>
      </c>
      <c r="C4" s="11">
        <f t="shared" ref="C4:C16" si="4">C3-SUM(D3:K3)</f>
        <v>58999948.000003256</v>
      </c>
      <c r="D4" s="13">
        <f t="shared" si="2"/>
        <v>26.999986576276566</v>
      </c>
      <c r="E4" s="19">
        <f>VLOOKUP(B4,CountryHistory_Infected!$A:$B,$O$1,FALSE)</f>
        <v>38</v>
      </c>
      <c r="F4" s="69">
        <v>0</v>
      </c>
      <c r="G4" s="69">
        <v>0</v>
      </c>
      <c r="H4" s="69">
        <v>0</v>
      </c>
      <c r="I4" s="69">
        <v>0</v>
      </c>
      <c r="J4" s="70">
        <f>VLOOKUP($B4,CountryHistory_Recovery!$A:$B,$O$1,FALSE)</f>
        <v>0</v>
      </c>
      <c r="K4" s="70">
        <f>VLOOKUP($B4,CountryHistory_Fatal!$A:$B,$O$1,FALSE)</f>
        <v>0</v>
      </c>
      <c r="L4" s="14">
        <f t="shared" si="1"/>
        <v>0.75</v>
      </c>
      <c r="M4" s="13">
        <f t="shared" si="3"/>
        <v>0</v>
      </c>
      <c r="N4" s="23">
        <f t="shared" ref="N4:N17" si="5">IF(E3=0,"",E4/E3-1)</f>
        <v>0.58333333333333326</v>
      </c>
      <c r="P4" t="s">
        <v>33</v>
      </c>
      <c r="Q4">
        <f>Forecast</f>
        <v>14</v>
      </c>
    </row>
    <row r="5" spans="1:17" x14ac:dyDescent="0.35">
      <c r="A5" s="11">
        <f t="shared" si="0"/>
        <v>-11</v>
      </c>
      <c r="B5" s="12">
        <f t="shared" si="0"/>
        <v>43905</v>
      </c>
      <c r="C5" s="11">
        <f t="shared" si="4"/>
        <v>58999883.000016682</v>
      </c>
      <c r="D5" s="13">
        <f t="shared" si="2"/>
        <v>48.749958533915745</v>
      </c>
      <c r="E5" s="19">
        <f>VLOOKUP(B5,CountryHistory_Infected!$A:$B,$O$1,FALSE)</f>
        <v>51</v>
      </c>
      <c r="F5" s="69">
        <v>0</v>
      </c>
      <c r="G5" s="69">
        <v>0</v>
      </c>
      <c r="H5" s="69">
        <v>0</v>
      </c>
      <c r="I5" s="69">
        <v>0</v>
      </c>
      <c r="J5" s="70">
        <f>VLOOKUP($B5,CountryHistory_Recovery!$A:$B,$O$1,FALSE)</f>
        <v>0</v>
      </c>
      <c r="K5" s="70">
        <f>VLOOKUP($B5,CountryHistory_Fatal!$A:$B,$O$1,FALSE)</f>
        <v>0</v>
      </c>
      <c r="L5" s="14">
        <f t="shared" si="1"/>
        <v>0.75</v>
      </c>
      <c r="M5" s="13">
        <f t="shared" si="3"/>
        <v>0</v>
      </c>
      <c r="N5" s="23">
        <f t="shared" si="5"/>
        <v>0.34210526315789469</v>
      </c>
    </row>
    <row r="6" spans="1:17" x14ac:dyDescent="0.35">
      <c r="A6" s="11">
        <f t="shared" si="0"/>
        <v>-10</v>
      </c>
      <c r="B6" s="12">
        <f t="shared" si="0"/>
        <v>43906</v>
      </c>
      <c r="C6" s="11">
        <f t="shared" si="4"/>
        <v>58999783.250058144</v>
      </c>
      <c r="D6" s="13">
        <f t="shared" si="2"/>
        <v>74.812404232012582</v>
      </c>
      <c r="E6" s="19">
        <f>VLOOKUP(B6,CountryHistory_Infected!$A:$B,$O$1,FALSE)</f>
        <v>62</v>
      </c>
      <c r="F6" s="69">
        <v>0</v>
      </c>
      <c r="G6" s="69">
        <v>0</v>
      </c>
      <c r="H6" s="69">
        <v>0</v>
      </c>
      <c r="I6" s="69">
        <v>0</v>
      </c>
      <c r="J6" s="70">
        <f>VLOOKUP($B6,CountryHistory_Recovery!$A:$B,$O$1,FALSE)</f>
        <v>0</v>
      </c>
      <c r="K6" s="70">
        <f>VLOOKUP($B6,CountryHistory_Fatal!$A:$B,$O$1,FALSE)</f>
        <v>0</v>
      </c>
      <c r="L6" s="14">
        <f t="shared" si="1"/>
        <v>0.75</v>
      </c>
      <c r="M6" s="13">
        <f t="shared" si="3"/>
        <v>0</v>
      </c>
      <c r="N6" s="23">
        <f t="shared" si="5"/>
        <v>0.21568627450980382</v>
      </c>
      <c r="P6" s="62" t="s">
        <v>21</v>
      </c>
      <c r="Q6" s="63"/>
    </row>
    <row r="7" spans="1:17" x14ac:dyDescent="0.35">
      <c r="A7" s="11">
        <f t="shared" si="0"/>
        <v>-9</v>
      </c>
      <c r="B7" s="12">
        <f t="shared" si="0"/>
        <v>43907</v>
      </c>
      <c r="C7" s="11">
        <f t="shared" si="4"/>
        <v>58999646.437653914</v>
      </c>
      <c r="D7" s="13">
        <f t="shared" si="2"/>
        <v>102.60919534713798</v>
      </c>
      <c r="E7" s="19">
        <f>VLOOKUP(B7,CountryHistory_Infected!$A:$B,$O$1,FALSE)</f>
        <v>85</v>
      </c>
      <c r="F7" s="69">
        <v>0</v>
      </c>
      <c r="G7" s="69">
        <v>0</v>
      </c>
      <c r="H7" s="69">
        <v>0</v>
      </c>
      <c r="I7" s="69">
        <v>0</v>
      </c>
      <c r="J7" s="70">
        <f>VLOOKUP($B7,CountryHistory_Recovery!$A:$B,$O$1,FALSE)</f>
        <v>0</v>
      </c>
      <c r="K7" s="70">
        <f>VLOOKUP($B7,CountryHistory_Fatal!$A:$B,$O$1,FALSE)</f>
        <v>0</v>
      </c>
      <c r="L7" s="14">
        <f t="shared" si="1"/>
        <v>0.75</v>
      </c>
      <c r="M7" s="13">
        <f t="shared" si="3"/>
        <v>0</v>
      </c>
      <c r="N7" s="23">
        <f t="shared" si="5"/>
        <v>0.37096774193548376</v>
      </c>
      <c r="P7" s="58">
        <v>30</v>
      </c>
      <c r="Q7" s="27">
        <v>3</v>
      </c>
    </row>
    <row r="8" spans="1:17" x14ac:dyDescent="0.35">
      <c r="A8" s="11">
        <f t="shared" si="0"/>
        <v>-8</v>
      </c>
      <c r="B8" s="12">
        <f t="shared" si="0"/>
        <v>43908</v>
      </c>
      <c r="C8" s="11">
        <f t="shared" si="4"/>
        <v>58999458.82845857</v>
      </c>
      <c r="D8" s="13">
        <f t="shared" si="2"/>
        <v>140.70669379645784</v>
      </c>
      <c r="E8" s="19">
        <f>VLOOKUP(B8,CountryHistory_Infected!$A:$B,$O$1,FALSE)</f>
        <v>116</v>
      </c>
      <c r="F8" s="69">
        <v>0</v>
      </c>
      <c r="G8" s="69">
        <v>0</v>
      </c>
      <c r="H8" s="69">
        <v>0</v>
      </c>
      <c r="I8" s="69">
        <v>0</v>
      </c>
      <c r="J8" s="70">
        <f>VLOOKUP($B8,CountryHistory_Recovery!$A:$B,$O$1,FALSE)</f>
        <v>0</v>
      </c>
      <c r="K8" s="70">
        <f>VLOOKUP($B8,CountryHistory_Fatal!$A:$B,$O$1,FALSE)</f>
        <v>0</v>
      </c>
      <c r="L8" s="14">
        <f t="shared" si="1"/>
        <v>0.75</v>
      </c>
      <c r="M8" s="13">
        <f t="shared" si="3"/>
        <v>0</v>
      </c>
      <c r="N8" s="23">
        <f t="shared" si="5"/>
        <v>0.36470588235294121</v>
      </c>
      <c r="P8" s="59">
        <v>60</v>
      </c>
      <c r="Q8" s="28">
        <f>ReplicationRate</f>
        <v>3.3</v>
      </c>
    </row>
    <row r="9" spans="1:17" x14ac:dyDescent="0.35">
      <c r="A9" s="11">
        <f t="shared" si="0"/>
        <v>-7</v>
      </c>
      <c r="B9" s="12">
        <f t="shared" si="0"/>
        <v>43909</v>
      </c>
      <c r="C9" s="11">
        <f t="shared" si="4"/>
        <v>58999202.121764772</v>
      </c>
      <c r="D9" s="13">
        <f t="shared" si="2"/>
        <v>192.52964181191896</v>
      </c>
      <c r="E9" s="19">
        <f>VLOOKUP(B9,CountryHistory_Infected!$A:$B,$O$1,FALSE)</f>
        <v>150</v>
      </c>
      <c r="F9" s="69">
        <v>0</v>
      </c>
      <c r="G9" s="69">
        <v>0</v>
      </c>
      <c r="H9" s="69">
        <v>0</v>
      </c>
      <c r="I9" s="69">
        <v>0</v>
      </c>
      <c r="J9" s="70">
        <f>VLOOKUP($B9,CountryHistory_Recovery!$A:$B,$O$1,FALSE)</f>
        <v>0</v>
      </c>
      <c r="K9" s="70">
        <f>VLOOKUP($B9,CountryHistory_Fatal!$A:$B,$O$1,FALSE)</f>
        <v>0</v>
      </c>
      <c r="L9" s="14">
        <f t="shared" si="1"/>
        <v>0.75</v>
      </c>
      <c r="M9" s="13">
        <f t="shared" si="3"/>
        <v>0</v>
      </c>
      <c r="N9" s="23">
        <f t="shared" si="5"/>
        <v>0.2931034482758621</v>
      </c>
      <c r="P9" s="59">
        <v>90</v>
      </c>
      <c r="Q9" s="28">
        <f>ReplicationRate</f>
        <v>3.3</v>
      </c>
    </row>
    <row r="10" spans="1:17" x14ac:dyDescent="0.35">
      <c r="A10" s="11">
        <f t="shared" si="0"/>
        <v>-6</v>
      </c>
      <c r="B10" s="12">
        <f t="shared" si="0"/>
        <v>43910</v>
      </c>
      <c r="C10" s="11">
        <f t="shared" si="4"/>
        <v>58998859.592122957</v>
      </c>
      <c r="D10" s="13">
        <f t="shared" si="2"/>
        <v>256.89657822534417</v>
      </c>
      <c r="E10" s="19">
        <f>VLOOKUP(B10,CountryHistory_Infected!$A:$B,$O$1,FALSE)</f>
        <v>202</v>
      </c>
      <c r="F10" s="69">
        <v>0</v>
      </c>
      <c r="G10" s="69">
        <v>0</v>
      </c>
      <c r="H10" s="69">
        <v>0</v>
      </c>
      <c r="I10" s="69">
        <v>0</v>
      </c>
      <c r="J10" s="70">
        <f>VLOOKUP($B10,CountryHistory_Recovery!$A:$B,$O$1,FALSE)</f>
        <v>0</v>
      </c>
      <c r="K10" s="70">
        <f>VLOOKUP($B10,CountryHistory_Fatal!$A:$B,$O$1,FALSE)</f>
        <v>0</v>
      </c>
      <c r="L10" s="14">
        <f t="shared" si="1"/>
        <v>0.75</v>
      </c>
      <c r="M10" s="13">
        <f t="shared" si="3"/>
        <v>0</v>
      </c>
      <c r="N10" s="23">
        <f t="shared" si="5"/>
        <v>0.34666666666666668</v>
      </c>
      <c r="P10" s="60" t="s">
        <v>8</v>
      </c>
      <c r="Q10" s="29">
        <f>ReplicationRate</f>
        <v>3.3</v>
      </c>
    </row>
    <row r="11" spans="1:17" x14ac:dyDescent="0.35">
      <c r="A11" s="11">
        <f t="shared" si="0"/>
        <v>-5</v>
      </c>
      <c r="B11" s="12">
        <f t="shared" si="0"/>
        <v>43911</v>
      </c>
      <c r="C11" s="11">
        <f t="shared" si="4"/>
        <v>58998400.695544735</v>
      </c>
      <c r="D11" s="13">
        <f t="shared" si="2"/>
        <v>344.1712553023188</v>
      </c>
      <c r="E11" s="19">
        <f>VLOOKUP(B11,CountryHistory_Infected!$A:$B,$O$1,FALSE)</f>
        <v>240</v>
      </c>
      <c r="F11" s="69">
        <v>0</v>
      </c>
      <c r="G11" s="69">
        <v>0</v>
      </c>
      <c r="H11" s="69">
        <v>0</v>
      </c>
      <c r="I11" s="69">
        <v>0</v>
      </c>
      <c r="J11" s="70">
        <f>VLOOKUP($B11,CountryHistory_Recovery!$A:$B,$O$1,FALSE)</f>
        <v>0</v>
      </c>
      <c r="K11" s="70">
        <f>VLOOKUP($B11,CountryHistory_Fatal!$A:$B,$O$1,FALSE)</f>
        <v>0</v>
      </c>
      <c r="L11" s="14">
        <f t="shared" si="1"/>
        <v>0.75</v>
      </c>
      <c r="M11" s="13">
        <f t="shared" si="3"/>
        <v>0</v>
      </c>
      <c r="N11" s="23">
        <f t="shared" si="5"/>
        <v>0.18811881188118806</v>
      </c>
    </row>
    <row r="12" spans="1:17" x14ac:dyDescent="0.35">
      <c r="A12" s="11">
        <f t="shared" si="0"/>
        <v>-4</v>
      </c>
      <c r="B12" s="12">
        <f t="shared" si="0"/>
        <v>43912</v>
      </c>
      <c r="C12" s="11">
        <f t="shared" si="4"/>
        <v>58997816.524289429</v>
      </c>
      <c r="D12" s="13">
        <f t="shared" si="2"/>
        <v>438.12665922868524</v>
      </c>
      <c r="E12" s="19">
        <f>VLOOKUP(B12,CountryHistory_Infected!$A:$B,$O$1,FALSE)</f>
        <v>274</v>
      </c>
      <c r="F12" s="69">
        <v>0</v>
      </c>
      <c r="G12" s="69">
        <v>0</v>
      </c>
      <c r="H12" s="69">
        <v>0</v>
      </c>
      <c r="I12" s="69">
        <v>0</v>
      </c>
      <c r="J12" s="70">
        <f>VLOOKUP($B12,CountryHistory_Recovery!$A:$B,$O$1,FALSE)</f>
        <v>0</v>
      </c>
      <c r="K12" s="70">
        <f>VLOOKUP($B12,CountryHistory_Fatal!$A:$B,$O$1,FALSE)</f>
        <v>0</v>
      </c>
      <c r="L12" s="14">
        <f t="shared" si="1"/>
        <v>0.75</v>
      </c>
      <c r="M12" s="13">
        <f t="shared" si="3"/>
        <v>0</v>
      </c>
      <c r="N12" s="23">
        <f t="shared" si="5"/>
        <v>0.14166666666666661</v>
      </c>
      <c r="P12" s="62" t="s">
        <v>17</v>
      </c>
      <c r="Q12" s="62"/>
    </row>
    <row r="13" spans="1:17" x14ac:dyDescent="0.35">
      <c r="A13" s="11">
        <f t="shared" si="0"/>
        <v>-3</v>
      </c>
      <c r="B13" s="12">
        <f t="shared" si="0"/>
        <v>43913</v>
      </c>
      <c r="C13" s="11">
        <f t="shared" si="4"/>
        <v>58997104.3976302</v>
      </c>
      <c r="D13" s="13">
        <f t="shared" si="2"/>
        <v>534.0925139862926</v>
      </c>
      <c r="E13" s="19">
        <f>VLOOKUP(B13,CountryHistory_Infected!$A:$B,$O$1,FALSE)</f>
        <v>402</v>
      </c>
      <c r="F13" s="69">
        <v>0</v>
      </c>
      <c r="G13" s="69">
        <v>0</v>
      </c>
      <c r="H13" s="69">
        <v>0</v>
      </c>
      <c r="I13" s="69">
        <v>0</v>
      </c>
      <c r="J13" s="70">
        <f>VLOOKUP($B13,CountryHistory_Recovery!$A:$B,$O$1,FALSE)</f>
        <v>0</v>
      </c>
      <c r="K13" s="70">
        <f>VLOOKUP($B13,CountryHistory_Fatal!$A:$B,$O$1,FALSE)</f>
        <v>0</v>
      </c>
      <c r="L13" s="14">
        <f t="shared" si="1"/>
        <v>0.75</v>
      </c>
      <c r="M13" s="13">
        <f t="shared" si="3"/>
        <v>0</v>
      </c>
      <c r="N13" s="23">
        <f t="shared" si="5"/>
        <v>0.46715328467153294</v>
      </c>
      <c r="P13" t="s">
        <v>18</v>
      </c>
      <c r="Q13">
        <f>Tinc</f>
        <v>4</v>
      </c>
    </row>
    <row r="14" spans="1:17" x14ac:dyDescent="0.35">
      <c r="A14" s="11">
        <f t="shared" si="0"/>
        <v>-2</v>
      </c>
      <c r="B14" s="12">
        <f t="shared" si="0"/>
        <v>43914</v>
      </c>
      <c r="C14" s="11">
        <f t="shared" si="4"/>
        <v>58996168.305116214</v>
      </c>
      <c r="D14" s="13">
        <f t="shared" si="2"/>
        <v>702.06460173943515</v>
      </c>
      <c r="E14" s="19">
        <f>VLOOKUP(B14,CountryHistory_Infected!$A:$B,$O$1,FALSE)</f>
        <v>554</v>
      </c>
      <c r="F14" s="69">
        <v>0</v>
      </c>
      <c r="G14" s="69">
        <v>0</v>
      </c>
      <c r="H14" s="69">
        <v>0</v>
      </c>
      <c r="I14" s="69">
        <v>0</v>
      </c>
      <c r="J14" s="70">
        <f>VLOOKUP($B14,CountryHistory_Recovery!$A:$B,$O$1,FALSE)</f>
        <v>0</v>
      </c>
      <c r="K14" s="70">
        <f>VLOOKUP($B14,CountryHistory_Fatal!$A:$B,$O$1,FALSE)</f>
        <v>0</v>
      </c>
      <c r="L14" s="14">
        <f t="shared" si="1"/>
        <v>0.75</v>
      </c>
      <c r="M14" s="13">
        <f t="shared" si="3"/>
        <v>0</v>
      </c>
      <c r="N14" s="23">
        <f t="shared" si="5"/>
        <v>0.37810945273631846</v>
      </c>
    </row>
    <row r="15" spans="1:17" x14ac:dyDescent="0.35">
      <c r="A15" s="11">
        <f>A16-1</f>
        <v>-1</v>
      </c>
      <c r="B15" s="12">
        <f>B16-1</f>
        <v>43915</v>
      </c>
      <c r="C15" s="11">
        <f t="shared" si="4"/>
        <v>58994912.240514472</v>
      </c>
      <c r="D15" s="13">
        <f t="shared" si="2"/>
        <v>942.03960524311526</v>
      </c>
      <c r="E15" s="19">
        <f>VLOOKUP(B15,CountryHistory_Infected!$A:$B,$O$1,FALSE)</f>
        <v>709</v>
      </c>
      <c r="F15" s="69">
        <v>0</v>
      </c>
      <c r="G15" s="69">
        <v>0</v>
      </c>
      <c r="H15" s="69">
        <v>0</v>
      </c>
      <c r="I15" s="69">
        <v>0</v>
      </c>
      <c r="J15" s="19">
        <f>VLOOKUP($B15,CountryHistory_Recovery!$A:$B,$O$1,FALSE)</f>
        <v>4</v>
      </c>
      <c r="K15" s="19">
        <f>VLOOKUP($B15,CountryHistory_Fatal!$A:$B,$O$1,FALSE)</f>
        <v>0</v>
      </c>
      <c r="L15" s="14">
        <f t="shared" si="1"/>
        <v>0.75</v>
      </c>
      <c r="M15" s="13">
        <f t="shared" si="3"/>
        <v>0</v>
      </c>
      <c r="N15" s="23">
        <f t="shared" si="5"/>
        <v>0.27978339350180503</v>
      </c>
      <c r="P15" s="62" t="s">
        <v>5</v>
      </c>
      <c r="Q15" s="62"/>
    </row>
    <row r="16" spans="1:17" x14ac:dyDescent="0.35">
      <c r="A16" s="15">
        <v>0</v>
      </c>
      <c r="B16" s="16">
        <f>Valdate</f>
        <v>43916</v>
      </c>
      <c r="C16" s="15">
        <f t="shared" si="4"/>
        <v>58993257.200909227</v>
      </c>
      <c r="D16" s="17">
        <f t="shared" si="2"/>
        <v>1238.2647866693387</v>
      </c>
      <c r="E16" s="19">
        <f>VLOOKUP(B16,CountryHistory_Infected!$A:$B,$O$1,FALSE)</f>
        <v>927</v>
      </c>
      <c r="F16" s="17">
        <f t="shared" ref="F2:F65" si="6">$E16*$Q$38</f>
        <v>741.6</v>
      </c>
      <c r="G16" s="17">
        <f t="shared" ref="G3:H16" si="7">$E16*$Q$39</f>
        <v>157.59</v>
      </c>
      <c r="H16" s="17">
        <f t="shared" si="7"/>
        <v>157.59</v>
      </c>
      <c r="I16" s="17">
        <f t="shared" ref="I3:I16" si="8">$E16*$Q$40</f>
        <v>18.54</v>
      </c>
      <c r="J16" s="19">
        <f>VLOOKUP($B16,CountryHistory_Recovery!$A:$B,$O$1,FALSE)</f>
        <v>12</v>
      </c>
      <c r="K16" s="19">
        <f>VLOOKUP($B16,CountryHistory_Fatal!$A:$B,$O$1,FALSE)</f>
        <v>4</v>
      </c>
      <c r="L16" s="18">
        <f t="shared" si="1"/>
        <v>0.75</v>
      </c>
      <c r="M16" s="17">
        <f t="shared" si="3"/>
        <v>333.72</v>
      </c>
      <c r="N16" s="24">
        <f t="shared" si="5"/>
        <v>0.30747531734837796</v>
      </c>
      <c r="P16" s="3">
        <v>30</v>
      </c>
      <c r="Q16" s="5">
        <f>Q7/$Q$13</f>
        <v>0.75</v>
      </c>
    </row>
    <row r="17" spans="1:17" x14ac:dyDescent="0.35">
      <c r="A17" s="3">
        <v>2</v>
      </c>
      <c r="B17" s="7">
        <f>B16+1</f>
        <v>43917</v>
      </c>
      <c r="C17" s="25">
        <f t="shared" ref="C17:C48" si="9">C16-(L17*C16*E16/SUM(C16:J16))</f>
        <v>58992561.989239626</v>
      </c>
      <c r="D17" s="25">
        <f t="shared" si="2"/>
        <v>1623.9102596061696</v>
      </c>
      <c r="E17" s="25">
        <f>E16+D16*$Q$35-F16*$Q$29-G16*$Q$30-H16*$Q$31-I16*$Q$32</f>
        <v>1159.7576252387632</v>
      </c>
      <c r="F17" s="26">
        <f t="shared" si="6"/>
        <v>927.80610019101061</v>
      </c>
      <c r="G17" s="26">
        <f t="shared" ref="G17:G48" si="10">$E17*$Q$39</f>
        <v>197.15879629058978</v>
      </c>
      <c r="H17" s="26">
        <f t="shared" ref="H17:H48" si="11">$E17*$Q$40</f>
        <v>23.195152504775265</v>
      </c>
      <c r="I17" s="26">
        <f t="shared" ref="I17:I48" si="12">$E17*$Q$41</f>
        <v>11.597576252387633</v>
      </c>
      <c r="J17" s="25">
        <f>J16+F16*$Q$29+G16*$Q$30+H16*$Q$31</f>
        <v>87.484285714285704</v>
      </c>
      <c r="K17" s="25">
        <f>K16+I16*$Q$32</f>
        <v>5.3242857142857138</v>
      </c>
      <c r="L17" s="9">
        <f t="shared" si="1"/>
        <v>0.75</v>
      </c>
      <c r="M17" s="8">
        <f t="shared" si="3"/>
        <v>231.95152504775268</v>
      </c>
      <c r="N17" s="9">
        <f t="shared" si="5"/>
        <v>0.25108697436759786</v>
      </c>
      <c r="O17" s="40"/>
      <c r="P17" s="3">
        <v>60</v>
      </c>
      <c r="Q17" s="5">
        <f t="shared" ref="Q17:Q19" si="13">Q8/$Q$13</f>
        <v>0.82499999999999996</v>
      </c>
    </row>
    <row r="18" spans="1:17" x14ac:dyDescent="0.35">
      <c r="A18" s="3">
        <v>3</v>
      </c>
      <c r="B18" s="7">
        <f t="shared" ref="B18:B81" si="14">B17+1</f>
        <v>43918</v>
      </c>
      <c r="C18" s="25">
        <f t="shared" si="9"/>
        <v>58991692.230450548</v>
      </c>
      <c r="D18" s="25">
        <f t="shared" si="2"/>
        <v>2087.6914837817885</v>
      </c>
      <c r="E18" s="25">
        <f t="shared" ref="E18:E81" si="15">E17+D17*$Q$35-F17*$Q$29-G17*$Q$30-H17*$Q$31-I17*$Q$32</f>
        <v>1482.895359766108</v>
      </c>
      <c r="F18" s="26">
        <f t="shared" si="6"/>
        <v>1186.3162878128865</v>
      </c>
      <c r="G18" s="26">
        <f t="shared" si="10"/>
        <v>252.09221116023838</v>
      </c>
      <c r="H18" s="26">
        <f t="shared" si="11"/>
        <v>29.65790719532216</v>
      </c>
      <c r="I18" s="26">
        <f t="shared" si="12"/>
        <v>14.82895359766108</v>
      </c>
      <c r="J18" s="25">
        <f t="shared" ref="J18:J81" si="16">J17+F17*$Q$29+G17*$Q$30+H17*$Q$31</f>
        <v>169.49571778474112</v>
      </c>
      <c r="K18" s="25">
        <f t="shared" ref="K18:K81" si="17">K17+I17*$Q$32</f>
        <v>6.1526840180276876</v>
      </c>
      <c r="L18" s="9">
        <f t="shared" si="1"/>
        <v>0.75</v>
      </c>
      <c r="M18" s="8">
        <f t="shared" si="3"/>
        <v>296.57907195322161</v>
      </c>
      <c r="N18" s="9">
        <f t="shared" ref="N18:N49" si="18">E18/E17-1</f>
        <v>0.27862522952657387</v>
      </c>
      <c r="O18" s="40"/>
      <c r="P18" s="3">
        <v>90</v>
      </c>
      <c r="Q18" s="5">
        <f t="shared" si="13"/>
        <v>0.82499999999999996</v>
      </c>
    </row>
    <row r="19" spans="1:17" x14ac:dyDescent="0.35">
      <c r="A19" s="3">
        <v>4</v>
      </c>
      <c r="B19" s="7">
        <f t="shared" si="14"/>
        <v>43919</v>
      </c>
      <c r="C19" s="25">
        <f t="shared" si="9"/>
        <v>58990580.157390907</v>
      </c>
      <c r="D19" s="25">
        <f t="shared" si="2"/>
        <v>2677.8416724741146</v>
      </c>
      <c r="E19" s="25">
        <f t="shared" si="15"/>
        <v>1898.8971335854044</v>
      </c>
      <c r="F19" s="26">
        <f t="shared" si="6"/>
        <v>1519.1177068683237</v>
      </c>
      <c r="G19" s="26">
        <f t="shared" si="10"/>
        <v>322.81251270951878</v>
      </c>
      <c r="H19" s="26">
        <f t="shared" si="11"/>
        <v>37.977942671708085</v>
      </c>
      <c r="I19" s="26">
        <f t="shared" si="12"/>
        <v>18.988971335854043</v>
      </c>
      <c r="J19" s="25">
        <f t="shared" si="16"/>
        <v>274.35760393963022</v>
      </c>
      <c r="K19" s="25">
        <f t="shared" si="17"/>
        <v>7.2118949892891937</v>
      </c>
      <c r="L19" s="9">
        <f t="shared" si="1"/>
        <v>0.75</v>
      </c>
      <c r="M19" s="8">
        <f t="shared" si="3"/>
        <v>379.77942671708092</v>
      </c>
      <c r="N19" s="9">
        <f t="shared" si="18"/>
        <v>0.28053346521018918</v>
      </c>
      <c r="O19" s="40"/>
      <c r="P19" s="3" t="s">
        <v>8</v>
      </c>
      <c r="Q19" s="5">
        <f t="shared" si="13"/>
        <v>0.82499999999999996</v>
      </c>
    </row>
    <row r="20" spans="1:17" x14ac:dyDescent="0.35">
      <c r="A20" s="3">
        <v>5</v>
      </c>
      <c r="B20" s="7">
        <f t="shared" si="14"/>
        <v>43920</v>
      </c>
      <c r="C20" s="25">
        <f t="shared" si="9"/>
        <v>58989156.147482969</v>
      </c>
      <c r="D20" s="25">
        <f t="shared" si="2"/>
        <v>3432.3911622976066</v>
      </c>
      <c r="E20" s="25">
        <f t="shared" si="15"/>
        <v>2432.7220421621187</v>
      </c>
      <c r="F20" s="26">
        <f t="shared" si="6"/>
        <v>1946.1776337296951</v>
      </c>
      <c r="G20" s="26">
        <f t="shared" si="10"/>
        <v>413.56274716756019</v>
      </c>
      <c r="H20" s="26">
        <f t="shared" si="11"/>
        <v>48.654440843242377</v>
      </c>
      <c r="I20" s="26">
        <f t="shared" si="12"/>
        <v>24.327220421621188</v>
      </c>
      <c r="J20" s="25">
        <f t="shared" si="16"/>
        <v>408.63675838602666</v>
      </c>
      <c r="K20" s="25">
        <f t="shared" si="17"/>
        <v>8.5682500847073388</v>
      </c>
      <c r="L20" s="9">
        <f t="shared" si="1"/>
        <v>0.75</v>
      </c>
      <c r="M20" s="8">
        <f t="shared" si="3"/>
        <v>486.54440843242372</v>
      </c>
      <c r="N20" s="9">
        <f t="shared" si="18"/>
        <v>0.28112365811452467</v>
      </c>
      <c r="O20" s="40"/>
    </row>
    <row r="21" spans="1:17" x14ac:dyDescent="0.35">
      <c r="A21" s="3">
        <v>6</v>
      </c>
      <c r="B21" s="7">
        <f t="shared" si="14"/>
        <v>43921</v>
      </c>
      <c r="C21" s="25">
        <f t="shared" si="9"/>
        <v>58987331.875203811</v>
      </c>
      <c r="D21" s="25">
        <f t="shared" si="2"/>
        <v>4398.5656508827251</v>
      </c>
      <c r="E21" s="25">
        <f t="shared" si="15"/>
        <v>3117.0539725820831</v>
      </c>
      <c r="F21" s="26">
        <f t="shared" si="6"/>
        <v>2493.6431780656667</v>
      </c>
      <c r="G21" s="26">
        <f t="shared" si="10"/>
        <v>529.89917533895414</v>
      </c>
      <c r="H21" s="26">
        <f t="shared" si="11"/>
        <v>62.341079451641662</v>
      </c>
      <c r="I21" s="26">
        <f t="shared" si="12"/>
        <v>31.170539725820831</v>
      </c>
      <c r="J21" s="25">
        <f t="shared" si="16"/>
        <v>580.66495993891942</v>
      </c>
      <c r="K21" s="25">
        <f t="shared" si="17"/>
        <v>10.305908686251708</v>
      </c>
      <c r="L21" s="9">
        <f t="shared" si="1"/>
        <v>0.75</v>
      </c>
      <c r="M21" s="8">
        <f t="shared" si="3"/>
        <v>623.41079451641667</v>
      </c>
      <c r="N21" s="9">
        <f t="shared" si="18"/>
        <v>0.28130296785232156</v>
      </c>
      <c r="O21" s="40"/>
      <c r="P21" s="62" t="s">
        <v>27</v>
      </c>
      <c r="Q21" s="62"/>
    </row>
    <row r="22" spans="1:17" x14ac:dyDescent="0.35">
      <c r="A22" s="3">
        <v>7</v>
      </c>
      <c r="B22" s="7">
        <f t="shared" si="14"/>
        <v>43922</v>
      </c>
      <c r="C22" s="25">
        <f t="shared" si="9"/>
        <v>58984994.52904781</v>
      </c>
      <c r="D22" s="25">
        <f t="shared" si="2"/>
        <v>5636.2703941661566</v>
      </c>
      <c r="E22" s="25">
        <f t="shared" si="15"/>
        <v>3994.048672975473</v>
      </c>
      <c r="F22" s="26">
        <f t="shared" si="6"/>
        <v>3195.2389383803784</v>
      </c>
      <c r="G22" s="26">
        <f t="shared" si="10"/>
        <v>678.98827440583045</v>
      </c>
      <c r="H22" s="26">
        <f t="shared" si="11"/>
        <v>79.880973459509462</v>
      </c>
      <c r="I22" s="26">
        <f t="shared" si="12"/>
        <v>39.940486729754731</v>
      </c>
      <c r="J22" s="25">
        <f t="shared" si="16"/>
        <v>801.08520514293821</v>
      </c>
      <c r="K22" s="25">
        <f t="shared" si="17"/>
        <v>12.532375809524625</v>
      </c>
      <c r="L22" s="9">
        <f t="shared" si="1"/>
        <v>0.75</v>
      </c>
      <c r="M22" s="8">
        <f t="shared" si="3"/>
        <v>798.80973459509471</v>
      </c>
      <c r="N22" s="9">
        <f t="shared" si="18"/>
        <v>0.28135371030066292</v>
      </c>
      <c r="O22" s="40"/>
      <c r="P22" t="s">
        <v>23</v>
      </c>
      <c r="Q22" s="20">
        <f>Tinf</f>
        <v>14</v>
      </c>
    </row>
    <row r="23" spans="1:17" x14ac:dyDescent="0.35">
      <c r="A23" s="3">
        <v>8</v>
      </c>
      <c r="B23" s="7">
        <f t="shared" si="14"/>
        <v>43923</v>
      </c>
      <c r="C23" s="25">
        <f t="shared" si="9"/>
        <v>58981999.724956565</v>
      </c>
      <c r="D23" s="25">
        <f t="shared" si="2"/>
        <v>7222.006886869648</v>
      </c>
      <c r="E23" s="25">
        <f t="shared" si="15"/>
        <v>5117.827080590193</v>
      </c>
      <c r="F23" s="26">
        <f t="shared" si="6"/>
        <v>4094.2616644721547</v>
      </c>
      <c r="G23" s="26">
        <f t="shared" si="10"/>
        <v>870.0306037003329</v>
      </c>
      <c r="H23" s="26">
        <f t="shared" si="11"/>
        <v>102.35654161180386</v>
      </c>
      <c r="I23" s="26">
        <f t="shared" si="12"/>
        <v>51.178270805901931</v>
      </c>
      <c r="J23" s="25">
        <f t="shared" si="16"/>
        <v>1083.5215041604897</v>
      </c>
      <c r="K23" s="25">
        <f t="shared" si="17"/>
        <v>15.38526771879282</v>
      </c>
      <c r="L23" s="9">
        <f t="shared" si="1"/>
        <v>0.75</v>
      </c>
      <c r="M23" s="8">
        <f t="shared" si="3"/>
        <v>1023.5654161180387</v>
      </c>
      <c r="N23" s="9">
        <f t="shared" si="18"/>
        <v>0.2813632230419294</v>
      </c>
      <c r="O23" s="40"/>
      <c r="P23" t="s">
        <v>24</v>
      </c>
      <c r="Q23" s="20">
        <f>Tinf</f>
        <v>14</v>
      </c>
    </row>
    <row r="24" spans="1:17" x14ac:dyDescent="0.35">
      <c r="A24" s="3">
        <v>9</v>
      </c>
      <c r="B24" s="7">
        <f t="shared" si="14"/>
        <v>43924</v>
      </c>
      <c r="C24" s="25">
        <f t="shared" si="9"/>
        <v>58978162.560871072</v>
      </c>
      <c r="D24" s="25">
        <f t="shared" si="2"/>
        <v>9253.6692506427989</v>
      </c>
      <c r="E24" s="25">
        <f t="shared" si="15"/>
        <v>6557.76972512259</v>
      </c>
      <c r="F24" s="26">
        <f t="shared" si="6"/>
        <v>5246.2157800980722</v>
      </c>
      <c r="G24" s="26">
        <f t="shared" si="10"/>
        <v>1114.8208532708404</v>
      </c>
      <c r="H24" s="26">
        <f t="shared" si="11"/>
        <v>131.1553945024518</v>
      </c>
      <c r="I24" s="26">
        <f t="shared" si="12"/>
        <v>65.577697251225899</v>
      </c>
      <c r="J24" s="25">
        <f t="shared" si="16"/>
        <v>1445.4249905736533</v>
      </c>
      <c r="K24" s="25">
        <f t="shared" si="17"/>
        <v>19.040858490642957</v>
      </c>
      <c r="L24" s="9">
        <f t="shared" si="1"/>
        <v>0.75</v>
      </c>
      <c r="M24" s="8">
        <f t="shared" si="3"/>
        <v>1311.553945024518</v>
      </c>
      <c r="N24" s="9">
        <f t="shared" si="18"/>
        <v>0.28135820571068249</v>
      </c>
      <c r="O24" s="40"/>
      <c r="P24" t="s">
        <v>25</v>
      </c>
      <c r="Q24" s="20">
        <f>Tinf</f>
        <v>14</v>
      </c>
    </row>
    <row r="25" spans="1:17" x14ac:dyDescent="0.35">
      <c r="A25" s="3">
        <v>10</v>
      </c>
      <c r="B25" s="7">
        <f t="shared" si="14"/>
        <v>43925</v>
      </c>
      <c r="C25" s="25">
        <f t="shared" si="9"/>
        <v>58973246.218733802</v>
      </c>
      <c r="D25" s="25">
        <f t="shared" si="2"/>
        <v>11856.594075250536</v>
      </c>
      <c r="E25" s="25">
        <f t="shared" si="15"/>
        <v>8402.7749145602465</v>
      </c>
      <c r="F25" s="26">
        <f t="shared" si="6"/>
        <v>6722.2199316481974</v>
      </c>
      <c r="G25" s="26">
        <f t="shared" si="10"/>
        <v>1428.471735475242</v>
      </c>
      <c r="H25" s="26">
        <f t="shared" si="11"/>
        <v>168.05549829120494</v>
      </c>
      <c r="I25" s="26">
        <f t="shared" si="12"/>
        <v>84.027749145602471</v>
      </c>
      <c r="J25" s="25">
        <f t="shared" si="16"/>
        <v>1909.152992564465</v>
      </c>
      <c r="K25" s="25">
        <f t="shared" si="17"/>
        <v>23.724979722873378</v>
      </c>
      <c r="L25" s="9">
        <f t="shared" si="1"/>
        <v>0.75</v>
      </c>
      <c r="M25" s="8">
        <f t="shared" si="3"/>
        <v>1680.5549829120494</v>
      </c>
      <c r="N25" s="9">
        <f t="shared" si="18"/>
        <v>0.28134644349732274</v>
      </c>
      <c r="O25" s="40"/>
      <c r="P25" t="s">
        <v>26</v>
      </c>
      <c r="Q25" s="20">
        <f>Tinf</f>
        <v>14</v>
      </c>
    </row>
    <row r="26" spans="1:17" x14ac:dyDescent="0.35">
      <c r="A26" s="3">
        <v>11</v>
      </c>
      <c r="B26" s="7">
        <f t="shared" si="14"/>
        <v>43926</v>
      </c>
      <c r="C26" s="25">
        <f t="shared" si="9"/>
        <v>58966947.402807713</v>
      </c>
      <c r="D26" s="25">
        <f t="shared" si="2"/>
        <v>15191.261482530577</v>
      </c>
      <c r="E26" s="25">
        <f t="shared" si="15"/>
        <v>10766.725225190006</v>
      </c>
      <c r="F26" s="26">
        <f t="shared" si="6"/>
        <v>8613.3801801520058</v>
      </c>
      <c r="G26" s="26">
        <f t="shared" si="10"/>
        <v>1830.3432882823013</v>
      </c>
      <c r="H26" s="26">
        <f t="shared" si="11"/>
        <v>215.33450450380013</v>
      </c>
      <c r="I26" s="26">
        <f t="shared" si="12"/>
        <v>107.66725225190007</v>
      </c>
      <c r="J26" s="25">
        <f t="shared" si="16"/>
        <v>2503.3492186655112</v>
      </c>
      <c r="K26" s="25">
        <f t="shared" si="17"/>
        <v>29.726961804702125</v>
      </c>
      <c r="L26" s="9">
        <f t="shared" si="1"/>
        <v>0.75</v>
      </c>
      <c r="M26" s="8">
        <f t="shared" si="3"/>
        <v>2153.3450450380014</v>
      </c>
      <c r="N26" s="9">
        <f t="shared" si="18"/>
        <v>0.28132971960649922</v>
      </c>
      <c r="O26" s="40"/>
    </row>
    <row r="27" spans="1:17" x14ac:dyDescent="0.35">
      <c r="A27" s="3">
        <v>12</v>
      </c>
      <c r="B27" s="7">
        <f t="shared" si="14"/>
        <v>43927</v>
      </c>
      <c r="C27" s="25">
        <f t="shared" si="9"/>
        <v>58958877.727281436</v>
      </c>
      <c r="D27" s="25">
        <f t="shared" si="2"/>
        <v>19463.121638174558</v>
      </c>
      <c r="E27" s="25">
        <f t="shared" si="15"/>
        <v>13795.488794023364</v>
      </c>
      <c r="F27" s="26">
        <f t="shared" si="6"/>
        <v>11036.391035218692</v>
      </c>
      <c r="G27" s="26">
        <f t="shared" si="10"/>
        <v>2345.233094983972</v>
      </c>
      <c r="H27" s="26">
        <f t="shared" si="11"/>
        <v>275.90977588046729</v>
      </c>
      <c r="I27" s="26">
        <f t="shared" si="12"/>
        <v>137.95488794023365</v>
      </c>
      <c r="J27" s="25">
        <f t="shared" si="16"/>
        <v>3264.7105024468046</v>
      </c>
      <c r="K27" s="25">
        <f t="shared" si="17"/>
        <v>37.417479822694986</v>
      </c>
      <c r="L27" s="9">
        <f t="shared" si="1"/>
        <v>0.75</v>
      </c>
      <c r="M27" s="8">
        <f t="shared" si="3"/>
        <v>2759.097758804673</v>
      </c>
      <c r="N27" s="9">
        <f t="shared" si="18"/>
        <v>0.2813077798017185</v>
      </c>
      <c r="O27" s="40"/>
    </row>
    <row r="28" spans="1:17" x14ac:dyDescent="0.35">
      <c r="A28" s="3">
        <v>13</v>
      </c>
      <c r="B28" s="7">
        <f t="shared" si="14"/>
        <v>43928</v>
      </c>
      <c r="C28" s="25">
        <f t="shared" si="9"/>
        <v>58948539.933538325</v>
      </c>
      <c r="D28" s="25">
        <f t="shared" si="2"/>
        <v>24935.134971739684</v>
      </c>
      <c r="E28" s="25">
        <f t="shared" si="15"/>
        <v>17675.877146851053</v>
      </c>
      <c r="F28" s="26">
        <f t="shared" si="6"/>
        <v>14140.701717480842</v>
      </c>
      <c r="G28" s="26">
        <f t="shared" si="10"/>
        <v>3004.899114964679</v>
      </c>
      <c r="H28" s="26">
        <f t="shared" si="11"/>
        <v>353.51754293702106</v>
      </c>
      <c r="I28" s="26">
        <f t="shared" si="12"/>
        <v>176.75877146851053</v>
      </c>
      <c r="J28" s="25">
        <f t="shared" si="16"/>
        <v>4240.2486385955999</v>
      </c>
      <c r="K28" s="25">
        <f t="shared" si="17"/>
        <v>47.271400389854534</v>
      </c>
      <c r="L28" s="9">
        <f t="shared" si="1"/>
        <v>0.75</v>
      </c>
      <c r="M28" s="8">
        <f t="shared" si="3"/>
        <v>3535.1754293702106</v>
      </c>
      <c r="N28" s="9">
        <f t="shared" si="18"/>
        <v>0.28127951178567834</v>
      </c>
      <c r="O28" s="40"/>
      <c r="P28" s="62" t="s">
        <v>22</v>
      </c>
      <c r="Q28" s="62"/>
    </row>
    <row r="29" spans="1:17" x14ac:dyDescent="0.35">
      <c r="A29" s="3">
        <v>14</v>
      </c>
      <c r="B29" s="7">
        <f t="shared" si="14"/>
        <v>43929</v>
      </c>
      <c r="C29" s="25">
        <f t="shared" si="9"/>
        <v>58935297.521286771</v>
      </c>
      <c r="D29" s="25">
        <f t="shared" si="2"/>
        <v>31943.763480357982</v>
      </c>
      <c r="E29" s="25">
        <f t="shared" si="15"/>
        <v>22647.098236439473</v>
      </c>
      <c r="F29" s="26">
        <f t="shared" si="6"/>
        <v>18117.678589151579</v>
      </c>
      <c r="G29" s="26">
        <f t="shared" si="10"/>
        <v>3850.0067001947109</v>
      </c>
      <c r="H29" s="26">
        <f t="shared" si="11"/>
        <v>452.94196472878946</v>
      </c>
      <c r="I29" s="26">
        <f t="shared" si="12"/>
        <v>226.47098236439473</v>
      </c>
      <c r="J29" s="25">
        <f t="shared" si="16"/>
        <v>5490.1856654086387</v>
      </c>
      <c r="K29" s="25">
        <f t="shared" si="17"/>
        <v>59.897026923319572</v>
      </c>
      <c r="L29" s="9">
        <f t="shared" si="1"/>
        <v>0.75</v>
      </c>
      <c r="M29" s="8">
        <f t="shared" si="3"/>
        <v>4529.4196472878948</v>
      </c>
      <c r="N29" s="9">
        <f t="shared" si="18"/>
        <v>0.28124324740931117</v>
      </c>
      <c r="O29" s="40"/>
      <c r="P29" t="s">
        <v>23</v>
      </c>
      <c r="Q29" s="10">
        <f>1/Q22</f>
        <v>7.1428571428571425E-2</v>
      </c>
    </row>
    <row r="30" spans="1:17" x14ac:dyDescent="0.35">
      <c r="A30" s="3">
        <v>15</v>
      </c>
      <c r="B30" s="7">
        <f t="shared" si="14"/>
        <v>43930</v>
      </c>
      <c r="C30" s="25">
        <f t="shared" si="9"/>
        <v>58918336.006679885</v>
      </c>
      <c r="D30" s="25">
        <f t="shared" si="2"/>
        <v>40919.33721715428</v>
      </c>
      <c r="E30" s="25">
        <f t="shared" si="15"/>
        <v>29015.389232497579</v>
      </c>
      <c r="F30" s="26">
        <f t="shared" si="6"/>
        <v>23212.311385998066</v>
      </c>
      <c r="G30" s="26">
        <f t="shared" si="10"/>
        <v>4932.6161695245892</v>
      </c>
      <c r="H30" s="26">
        <f t="shared" si="11"/>
        <v>580.3077846499516</v>
      </c>
      <c r="I30" s="26">
        <f t="shared" si="12"/>
        <v>290.1538923249758</v>
      </c>
      <c r="J30" s="25">
        <f t="shared" si="16"/>
        <v>7091.6590406997157</v>
      </c>
      <c r="K30" s="25">
        <f t="shared" si="17"/>
        <v>76.073525663633475</v>
      </c>
      <c r="L30" s="9">
        <f t="shared" si="1"/>
        <v>0.75</v>
      </c>
      <c r="M30" s="8">
        <f t="shared" si="3"/>
        <v>5803.0778464995165</v>
      </c>
      <c r="N30" s="9">
        <f t="shared" si="18"/>
        <v>0.28119677539135868</v>
      </c>
      <c r="O30" s="40"/>
      <c r="P30" t="s">
        <v>24</v>
      </c>
      <c r="Q30" s="10">
        <f t="shared" ref="Q30:Q32" si="19">1/Q23</f>
        <v>7.1428571428571425E-2</v>
      </c>
    </row>
    <row r="31" spans="1:17" x14ac:dyDescent="0.35">
      <c r="A31" s="3">
        <v>16</v>
      </c>
      <c r="B31" s="7">
        <f t="shared" si="14"/>
        <v>43931</v>
      </c>
      <c r="C31" s="25">
        <f t="shared" si="9"/>
        <v>58896613.561017312</v>
      </c>
      <c r="D31" s="25">
        <f t="shared" si="2"/>
        <v>52411.948575438189</v>
      </c>
      <c r="E31" s="25">
        <f t="shared" si="15"/>
        <v>37172.695734464891</v>
      </c>
      <c r="F31" s="26">
        <f t="shared" si="6"/>
        <v>29738.156587571913</v>
      </c>
      <c r="G31" s="26">
        <f t="shared" si="10"/>
        <v>6319.3582748590316</v>
      </c>
      <c r="H31" s="26">
        <f t="shared" si="11"/>
        <v>743.45391468929779</v>
      </c>
      <c r="I31" s="26">
        <f t="shared" si="12"/>
        <v>371.72695734464889</v>
      </c>
      <c r="J31" s="25">
        <f t="shared" si="16"/>
        <v>9143.4615649977604</v>
      </c>
      <c r="K31" s="25">
        <f t="shared" si="17"/>
        <v>96.798803686846028</v>
      </c>
      <c r="L31" s="9">
        <f t="shared" si="1"/>
        <v>0.75</v>
      </c>
      <c r="M31" s="8">
        <f t="shared" si="3"/>
        <v>7434.5391468929784</v>
      </c>
      <c r="N31" s="9">
        <f t="shared" si="18"/>
        <v>0.2811372419168181</v>
      </c>
      <c r="P31" t="s">
        <v>25</v>
      </c>
      <c r="Q31" s="10">
        <f t="shared" si="19"/>
        <v>7.1428571428571425E-2</v>
      </c>
    </row>
    <row r="32" spans="1:17" x14ac:dyDescent="0.35">
      <c r="A32" s="3">
        <v>17</v>
      </c>
      <c r="B32" s="7">
        <f t="shared" si="14"/>
        <v>43932</v>
      </c>
      <c r="C32" s="25">
        <f t="shared" si="9"/>
        <v>58868798.221631899</v>
      </c>
      <c r="D32" s="25">
        <f t="shared" si="2"/>
        <v>67124.300816988485</v>
      </c>
      <c r="E32" s="25">
        <f t="shared" si="15"/>
        <v>47620.490325862665</v>
      </c>
      <c r="F32" s="26">
        <f t="shared" si="6"/>
        <v>38096.392260690132</v>
      </c>
      <c r="G32" s="26">
        <f t="shared" si="10"/>
        <v>8095.4833553966537</v>
      </c>
      <c r="H32" s="26">
        <f t="shared" si="11"/>
        <v>952.40980651725329</v>
      </c>
      <c r="I32" s="26">
        <f t="shared" si="12"/>
        <v>476.20490325862664</v>
      </c>
      <c r="J32" s="25">
        <f t="shared" si="16"/>
        <v>11772.102191934922</v>
      </c>
      <c r="K32" s="25">
        <f t="shared" si="17"/>
        <v>123.3507292114638</v>
      </c>
      <c r="L32" s="9">
        <f t="shared" si="1"/>
        <v>0.75</v>
      </c>
      <c r="M32" s="8">
        <f t="shared" si="3"/>
        <v>9524.0980651725349</v>
      </c>
      <c r="N32" s="9">
        <f t="shared" si="18"/>
        <v>0.28106098804427138</v>
      </c>
      <c r="P32" t="s">
        <v>26</v>
      </c>
      <c r="Q32" s="10">
        <f t="shared" si="19"/>
        <v>7.1428571428571425E-2</v>
      </c>
    </row>
    <row r="33" spans="1:17" x14ac:dyDescent="0.35">
      <c r="A33" s="3">
        <v>18</v>
      </c>
      <c r="B33" s="7">
        <f t="shared" si="14"/>
        <v>43933</v>
      </c>
      <c r="C33" s="25">
        <f t="shared" si="9"/>
        <v>58833188.190463871</v>
      </c>
      <c r="D33" s="25">
        <f t="shared" si="2"/>
        <v>85953.256780768512</v>
      </c>
      <c r="E33" s="25">
        <f t="shared" si="15"/>
        <v>61000.101935405313</v>
      </c>
      <c r="F33" s="26">
        <f t="shared" si="6"/>
        <v>48800.081548324255</v>
      </c>
      <c r="G33" s="26">
        <f t="shared" si="10"/>
        <v>10370.017329018903</v>
      </c>
      <c r="H33" s="26">
        <f t="shared" si="11"/>
        <v>1220.0020387081063</v>
      </c>
      <c r="I33" s="26">
        <f t="shared" si="12"/>
        <v>610.00101935405314</v>
      </c>
      <c r="J33" s="25">
        <f t="shared" si="16"/>
        <v>15139.551150692352</v>
      </c>
      <c r="K33" s="25">
        <f t="shared" si="17"/>
        <v>157.36536515850855</v>
      </c>
      <c r="L33" s="9">
        <f t="shared" si="1"/>
        <v>0.75</v>
      </c>
      <c r="M33" s="8">
        <f t="shared" si="3"/>
        <v>12200.020387081062</v>
      </c>
      <c r="N33" s="9">
        <f t="shared" si="18"/>
        <v>0.2809633314984199</v>
      </c>
    </row>
    <row r="34" spans="1:17" x14ac:dyDescent="0.35">
      <c r="A34" s="3">
        <v>19</v>
      </c>
      <c r="B34" s="7">
        <f t="shared" si="14"/>
        <v>43934</v>
      </c>
      <c r="C34" s="25">
        <f t="shared" si="9"/>
        <v>58787610.94105354</v>
      </c>
      <c r="D34" s="25">
        <f t="shared" si="2"/>
        <v>110042.19199590839</v>
      </c>
      <c r="E34" s="25">
        <f t="shared" si="15"/>
        <v>78131.265992354209</v>
      </c>
      <c r="F34" s="26">
        <f t="shared" si="6"/>
        <v>62505.012793883368</v>
      </c>
      <c r="G34" s="26">
        <f t="shared" si="10"/>
        <v>13282.315218700216</v>
      </c>
      <c r="H34" s="26">
        <f t="shared" si="11"/>
        <v>1562.6253198470843</v>
      </c>
      <c r="I34" s="26">
        <f t="shared" si="12"/>
        <v>781.31265992354213</v>
      </c>
      <c r="J34" s="25">
        <f t="shared" si="16"/>
        <v>19453.129787553156</v>
      </c>
      <c r="K34" s="25">
        <f t="shared" si="17"/>
        <v>200.93686654094091</v>
      </c>
      <c r="L34" s="9">
        <f t="shared" ref="L34:L65" si="20">IF(A34&lt;$P$16,$Q$16,IF(A34&lt;$P$17,$Q$17,IF(A34&lt;$P$18,$Q$18,$Q$19)))</f>
        <v>0.75</v>
      </c>
      <c r="M34" s="8">
        <f t="shared" si="3"/>
        <v>15626.253198470842</v>
      </c>
      <c r="N34" s="9">
        <f t="shared" si="18"/>
        <v>0.28083828573089198</v>
      </c>
      <c r="P34" s="62" t="s">
        <v>12</v>
      </c>
      <c r="Q34" s="62"/>
    </row>
    <row r="35" spans="1:17" x14ac:dyDescent="0.35">
      <c r="A35" s="3">
        <v>20</v>
      </c>
      <c r="B35" s="7">
        <f t="shared" si="14"/>
        <v>43935</v>
      </c>
      <c r="C35" s="25">
        <f t="shared" si="9"/>
        <v>58729295.952067845</v>
      </c>
      <c r="D35" s="25">
        <f t="shared" si="2"/>
        <v>140846.63298262525</v>
      </c>
      <c r="E35" s="25">
        <f t="shared" si="15"/>
        <v>100061.00927759171</v>
      </c>
      <c r="F35" s="26">
        <f t="shared" si="6"/>
        <v>80048.807422073383</v>
      </c>
      <c r="G35" s="26">
        <f t="shared" si="10"/>
        <v>17010.371577190592</v>
      </c>
      <c r="H35" s="26">
        <f t="shared" si="11"/>
        <v>2001.2201855518344</v>
      </c>
      <c r="I35" s="26">
        <f t="shared" si="12"/>
        <v>1000.6100927759172</v>
      </c>
      <c r="J35" s="25">
        <f t="shared" si="16"/>
        <v>24978.126454155346</v>
      </c>
      <c r="K35" s="25">
        <f t="shared" si="17"/>
        <v>256.74491367833679</v>
      </c>
      <c r="L35" s="9">
        <f t="shared" si="20"/>
        <v>0.75</v>
      </c>
      <c r="M35" s="8">
        <f t="shared" si="3"/>
        <v>20012.201855518346</v>
      </c>
      <c r="N35" s="9">
        <f t="shared" si="18"/>
        <v>0.28067820233942586</v>
      </c>
      <c r="P35" t="s">
        <v>4</v>
      </c>
      <c r="Q35" s="1">
        <f>1/4</f>
        <v>0.25</v>
      </c>
    </row>
    <row r="36" spans="1:17" x14ac:dyDescent="0.35">
      <c r="A36" s="3">
        <v>21</v>
      </c>
      <c r="B36" s="7">
        <f t="shared" si="14"/>
        <v>43936</v>
      </c>
      <c r="C36" s="25">
        <f t="shared" si="9"/>
        <v>58654714.915308639</v>
      </c>
      <c r="D36" s="25">
        <f t="shared" si="2"/>
        <v>180216.01149617368</v>
      </c>
      <c r="E36" s="25">
        <f t="shared" si="15"/>
        <v>128125.45257484863</v>
      </c>
      <c r="F36" s="26">
        <f t="shared" si="6"/>
        <v>102500.36205987891</v>
      </c>
      <c r="G36" s="26">
        <f t="shared" si="10"/>
        <v>21781.326937724269</v>
      </c>
      <c r="H36" s="26">
        <f t="shared" si="11"/>
        <v>2562.5090514969729</v>
      </c>
      <c r="I36" s="26">
        <f t="shared" si="12"/>
        <v>1281.2545257484865</v>
      </c>
      <c r="J36" s="25">
        <f t="shared" si="16"/>
        <v>32053.869253070763</v>
      </c>
      <c r="K36" s="25">
        <f t="shared" si="17"/>
        <v>328.21706316233087</v>
      </c>
      <c r="L36" s="9">
        <f t="shared" si="20"/>
        <v>0.75</v>
      </c>
      <c r="M36" s="8">
        <f t="shared" si="3"/>
        <v>25625.090514969728</v>
      </c>
      <c r="N36" s="9">
        <f t="shared" si="18"/>
        <v>0.28047331822728117</v>
      </c>
    </row>
    <row r="37" spans="1:17" x14ac:dyDescent="0.35">
      <c r="A37" s="3">
        <v>22</v>
      </c>
      <c r="B37" s="7">
        <f t="shared" si="14"/>
        <v>43937</v>
      </c>
      <c r="C37" s="25">
        <f t="shared" si="9"/>
        <v>58559382.321383737</v>
      </c>
      <c r="D37" s="25">
        <f t="shared" si="2"/>
        <v>230494.60254703218</v>
      </c>
      <c r="E37" s="25">
        <f t="shared" si="15"/>
        <v>164027.63740783144</v>
      </c>
      <c r="F37" s="26">
        <f t="shared" si="6"/>
        <v>131222.10992626517</v>
      </c>
      <c r="G37" s="26">
        <f t="shared" si="10"/>
        <v>27884.698359331345</v>
      </c>
      <c r="H37" s="26">
        <f t="shared" si="11"/>
        <v>3280.5527481566287</v>
      </c>
      <c r="I37" s="26">
        <f t="shared" si="12"/>
        <v>1640.2763740783143</v>
      </c>
      <c r="J37" s="25">
        <f t="shared" si="16"/>
        <v>41114.169113720774</v>
      </c>
      <c r="K37" s="25">
        <f t="shared" si="17"/>
        <v>419.73524357293707</v>
      </c>
      <c r="L37" s="9">
        <f t="shared" si="20"/>
        <v>0.75</v>
      </c>
      <c r="M37" s="8">
        <f t="shared" si="3"/>
        <v>32805.527481566285</v>
      </c>
      <c r="N37" s="9">
        <f t="shared" si="18"/>
        <v>0.28021118451862148</v>
      </c>
      <c r="P37" s="62" t="s">
        <v>16</v>
      </c>
      <c r="Q37" s="62"/>
    </row>
    <row r="38" spans="1:17" x14ac:dyDescent="0.35">
      <c r="A38" s="3">
        <v>23</v>
      </c>
      <c r="B38" s="7">
        <f t="shared" si="14"/>
        <v>43938</v>
      </c>
      <c r="C38" s="25">
        <f t="shared" si="9"/>
        <v>58437608.589554407</v>
      </c>
      <c r="D38" s="25">
        <f t="shared" si="2"/>
        <v>294644.68373960711</v>
      </c>
      <c r="E38" s="25">
        <f t="shared" si="15"/>
        <v>209935.02822974438</v>
      </c>
      <c r="F38" s="26">
        <f t="shared" si="6"/>
        <v>167948.02258379551</v>
      </c>
      <c r="G38" s="26">
        <f t="shared" si="10"/>
        <v>35688.954799056548</v>
      </c>
      <c r="H38" s="26">
        <f t="shared" si="11"/>
        <v>4198.7005645948875</v>
      </c>
      <c r="I38" s="26">
        <f t="shared" si="12"/>
        <v>2099.3502822974438</v>
      </c>
      <c r="J38" s="25">
        <f t="shared" si="16"/>
        <v>52713.266330417428</v>
      </c>
      <c r="K38" s="25">
        <f t="shared" si="17"/>
        <v>536.89784172138809</v>
      </c>
      <c r="L38" s="9">
        <f t="shared" si="20"/>
        <v>0.75</v>
      </c>
      <c r="M38" s="8">
        <f t="shared" si="3"/>
        <v>41987.005645948877</v>
      </c>
      <c r="N38" s="9">
        <f t="shared" si="18"/>
        <v>0.27987594985454023</v>
      </c>
      <c r="P38" t="s">
        <v>14</v>
      </c>
      <c r="Q38" s="2">
        <f>Mild</f>
        <v>0.8</v>
      </c>
    </row>
    <row r="39" spans="1:17" x14ac:dyDescent="0.35">
      <c r="A39" s="3">
        <v>24</v>
      </c>
      <c r="B39" s="7">
        <f t="shared" si="14"/>
        <v>43939</v>
      </c>
      <c r="C39" s="25">
        <f t="shared" si="9"/>
        <v>58282197.709536813</v>
      </c>
      <c r="D39" s="25">
        <f t="shared" si="2"/>
        <v>376394.39282229741</v>
      </c>
      <c r="E39" s="25">
        <f t="shared" si="15"/>
        <v>268600.8400053787</v>
      </c>
      <c r="F39" s="26">
        <f t="shared" si="6"/>
        <v>214880.67200430296</v>
      </c>
      <c r="G39" s="26">
        <f t="shared" si="10"/>
        <v>45662.142800914386</v>
      </c>
      <c r="H39" s="26">
        <f t="shared" si="11"/>
        <v>5372.0168001075745</v>
      </c>
      <c r="I39" s="26">
        <f t="shared" si="12"/>
        <v>2686.0084000537872</v>
      </c>
      <c r="J39" s="25">
        <f t="shared" si="16"/>
        <v>67558.671898092216</v>
      </c>
      <c r="K39" s="25">
        <f t="shared" si="17"/>
        <v>686.85143331406266</v>
      </c>
      <c r="L39" s="9">
        <f t="shared" si="20"/>
        <v>0.75</v>
      </c>
      <c r="M39" s="8">
        <f t="shared" si="3"/>
        <v>53720.168001075748</v>
      </c>
      <c r="N39" s="9">
        <f t="shared" si="18"/>
        <v>0.27944746653442154</v>
      </c>
      <c r="P39" t="s">
        <v>15</v>
      </c>
      <c r="Q39" s="2">
        <f>Severe</f>
        <v>0.17</v>
      </c>
    </row>
    <row r="40" spans="1:17" x14ac:dyDescent="0.35">
      <c r="A40" s="3">
        <v>25</v>
      </c>
      <c r="B40" s="7">
        <f t="shared" si="14"/>
        <v>43940</v>
      </c>
      <c r="C40" s="25">
        <f t="shared" si="9"/>
        <v>58084082.264487259</v>
      </c>
      <c r="D40" s="25">
        <f t="shared" si="2"/>
        <v>480411.23966627684</v>
      </c>
      <c r="E40" s="25">
        <f t="shared" si="15"/>
        <v>343513.6639248546</v>
      </c>
      <c r="F40" s="26">
        <f t="shared" si="6"/>
        <v>274810.9311398837</v>
      </c>
      <c r="G40" s="26">
        <f t="shared" si="10"/>
        <v>58397.322867225288</v>
      </c>
      <c r="H40" s="26">
        <f t="shared" si="11"/>
        <v>6870.2732784970922</v>
      </c>
      <c r="I40" s="26">
        <f t="shared" si="12"/>
        <v>3435.1366392485461</v>
      </c>
      <c r="J40" s="25">
        <f t="shared" si="16"/>
        <v>86552.588441329717</v>
      </c>
      <c r="K40" s="25">
        <f t="shared" si="17"/>
        <v>878.70917617504745</v>
      </c>
      <c r="L40" s="9">
        <f t="shared" si="20"/>
        <v>0.75</v>
      </c>
      <c r="M40" s="8">
        <f t="shared" si="3"/>
        <v>68702.732784970925</v>
      </c>
      <c r="N40" s="9">
        <f t="shared" si="18"/>
        <v>0.27890018481690437</v>
      </c>
      <c r="P40" t="s">
        <v>19</v>
      </c>
      <c r="Q40" s="2">
        <f>Critical_survive</f>
        <v>0.02</v>
      </c>
    </row>
    <row r="41" spans="1:17" x14ac:dyDescent="0.35">
      <c r="A41" s="3">
        <v>26</v>
      </c>
      <c r="B41" s="7">
        <f t="shared" si="14"/>
        <v>43941</v>
      </c>
      <c r="C41" s="25">
        <f t="shared" si="9"/>
        <v>57831891.620720349</v>
      </c>
      <c r="D41" s="25">
        <f t="shared" si="2"/>
        <v>612499.07351661636</v>
      </c>
      <c r="E41" s="25">
        <f t="shared" si="15"/>
        <v>439079.78356107703</v>
      </c>
      <c r="F41" s="26">
        <f t="shared" si="6"/>
        <v>351263.82684886164</v>
      </c>
      <c r="G41" s="26">
        <f t="shared" si="10"/>
        <v>74643.563205383107</v>
      </c>
      <c r="H41" s="26">
        <f t="shared" si="11"/>
        <v>8781.5956712215411</v>
      </c>
      <c r="I41" s="26">
        <f t="shared" si="12"/>
        <v>4390.7978356107706</v>
      </c>
      <c r="J41" s="25">
        <f t="shared" si="16"/>
        <v>110843.91181887301</v>
      </c>
      <c r="K41" s="25">
        <f t="shared" si="17"/>
        <v>1124.0760789785149</v>
      </c>
      <c r="L41" s="9">
        <f t="shared" si="20"/>
        <v>0.75</v>
      </c>
      <c r="M41" s="8">
        <f t="shared" si="3"/>
        <v>87815.956712215411</v>
      </c>
      <c r="N41" s="9">
        <f t="shared" si="18"/>
        <v>0.27820180002251105</v>
      </c>
      <c r="P41" t="s">
        <v>20</v>
      </c>
      <c r="Q41" s="2">
        <f>Critical_die</f>
        <v>0.01</v>
      </c>
    </row>
    <row r="42" spans="1:17" x14ac:dyDescent="0.35">
      <c r="A42" s="3">
        <v>27</v>
      </c>
      <c r="B42" s="7">
        <f t="shared" si="14"/>
        <v>43942</v>
      </c>
      <c r="C42" s="25">
        <f t="shared" si="9"/>
        <v>57511455.423078284</v>
      </c>
      <c r="D42" s="25">
        <f t="shared" si="2"/>
        <v>779810.5027795264</v>
      </c>
      <c r="E42" s="25">
        <f t="shared" si="15"/>
        <v>560841.71025729703</v>
      </c>
      <c r="F42" s="26">
        <f t="shared" si="6"/>
        <v>448673.36820583767</v>
      </c>
      <c r="G42" s="26">
        <f t="shared" si="10"/>
        <v>95343.090743740497</v>
      </c>
      <c r="H42" s="26">
        <f t="shared" si="11"/>
        <v>11216.83420514594</v>
      </c>
      <c r="I42" s="26">
        <f t="shared" si="12"/>
        <v>5608.4171025729702</v>
      </c>
      <c r="J42" s="25">
        <f t="shared" si="16"/>
        <v>141893.12508497771</v>
      </c>
      <c r="K42" s="25">
        <f t="shared" si="17"/>
        <v>1437.7044958078557</v>
      </c>
      <c r="L42" s="9">
        <f t="shared" si="20"/>
        <v>0.75</v>
      </c>
      <c r="M42" s="8">
        <f t="shared" si="3"/>
        <v>112168.34205145942</v>
      </c>
      <c r="N42" s="9">
        <f t="shared" si="18"/>
        <v>0.2773116213839133</v>
      </c>
    </row>
    <row r="43" spans="1:17" x14ac:dyDescent="0.35">
      <c r="A43" s="3">
        <v>28</v>
      </c>
      <c r="B43" s="7">
        <f t="shared" si="14"/>
        <v>43943</v>
      </c>
      <c r="C43" s="25">
        <f t="shared" si="9"/>
        <v>57105256.426317558</v>
      </c>
      <c r="D43" s="25">
        <f t="shared" si="2"/>
        <v>991056.87384537188</v>
      </c>
      <c r="E43" s="25">
        <f t="shared" si="15"/>
        <v>715734.21379094315</v>
      </c>
      <c r="F43" s="26">
        <f t="shared" si="6"/>
        <v>572587.37103275454</v>
      </c>
      <c r="G43" s="26">
        <f t="shared" si="10"/>
        <v>121674.81634446034</v>
      </c>
      <c r="H43" s="26">
        <f t="shared" si="11"/>
        <v>14314.684275818863</v>
      </c>
      <c r="I43" s="26">
        <f t="shared" si="12"/>
        <v>7157.3421379094316</v>
      </c>
      <c r="J43" s="25">
        <f t="shared" si="16"/>
        <v>181552.64602460084</v>
      </c>
      <c r="K43" s="25">
        <f t="shared" si="17"/>
        <v>1838.3057174202106</v>
      </c>
      <c r="L43" s="9">
        <f t="shared" si="20"/>
        <v>0.75</v>
      </c>
      <c r="M43" s="8">
        <f t="shared" si="3"/>
        <v>143146.84275818864</v>
      </c>
      <c r="N43" s="9">
        <f t="shared" si="18"/>
        <v>0.2761786448846435</v>
      </c>
    </row>
    <row r="44" spans="1:17" x14ac:dyDescent="0.35">
      <c r="A44" s="3">
        <v>29</v>
      </c>
      <c r="B44" s="7">
        <f t="shared" si="14"/>
        <v>43944</v>
      </c>
      <c r="C44" s="25">
        <f t="shared" si="9"/>
        <v>56591867.026147291</v>
      </c>
      <c r="D44" s="25">
        <f t="shared" si="2"/>
        <v>1256682.0555542968</v>
      </c>
      <c r="E44" s="25">
        <f t="shared" si="15"/>
        <v>912374.55983864737</v>
      </c>
      <c r="F44" s="26">
        <f t="shared" si="6"/>
        <v>729899.64787091792</v>
      </c>
      <c r="G44" s="26">
        <f t="shared" si="10"/>
        <v>155103.67517257007</v>
      </c>
      <c r="H44" s="26">
        <f t="shared" si="11"/>
        <v>18247.491196772949</v>
      </c>
      <c r="I44" s="26">
        <f t="shared" si="12"/>
        <v>9123.7455983864747</v>
      </c>
      <c r="J44" s="25">
        <f t="shared" si="16"/>
        <v>232165.27971410324</v>
      </c>
      <c r="K44" s="25">
        <f t="shared" si="17"/>
        <v>2349.5444415565985</v>
      </c>
      <c r="L44" s="9">
        <f t="shared" si="20"/>
        <v>0.75</v>
      </c>
      <c r="M44" s="8">
        <f t="shared" si="3"/>
        <v>182474.91196772951</v>
      </c>
      <c r="N44" s="9">
        <f t="shared" si="18"/>
        <v>0.27473934074798945</v>
      </c>
    </row>
    <row r="45" spans="1:17" x14ac:dyDescent="0.35">
      <c r="A45" s="3">
        <v>30</v>
      </c>
      <c r="B45" s="7">
        <f t="shared" si="14"/>
        <v>43945</v>
      </c>
      <c r="C45" s="25">
        <f t="shared" si="9"/>
        <v>55880793.180230089</v>
      </c>
      <c r="D45" s="25">
        <f t="shared" si="2"/>
        <v>1653585.387582927</v>
      </c>
      <c r="E45" s="25">
        <f t="shared" si="15"/>
        <v>1161375.4623101756</v>
      </c>
      <c r="F45" s="26">
        <f t="shared" si="6"/>
        <v>929100.36984814052</v>
      </c>
      <c r="G45" s="26">
        <f t="shared" si="10"/>
        <v>197433.82859272987</v>
      </c>
      <c r="H45" s="26">
        <f t="shared" si="11"/>
        <v>23227.509246203514</v>
      </c>
      <c r="I45" s="26">
        <f t="shared" si="12"/>
        <v>11613.754623101757</v>
      </c>
      <c r="J45" s="25">
        <f t="shared" si="16"/>
        <v>296683.19501697895</v>
      </c>
      <c r="K45" s="25">
        <f t="shared" si="17"/>
        <v>3001.2405557270608</v>
      </c>
      <c r="L45" s="9">
        <f t="shared" si="20"/>
        <v>0.82499999999999996</v>
      </c>
      <c r="M45" s="8">
        <f t="shared" si="3"/>
        <v>232275.09246203516</v>
      </c>
      <c r="N45" s="9">
        <f t="shared" si="18"/>
        <v>0.27291521863078239</v>
      </c>
    </row>
    <row r="46" spans="1:17" x14ac:dyDescent="0.35">
      <c r="A46" s="3">
        <v>31</v>
      </c>
      <c r="B46" s="7">
        <f t="shared" si="14"/>
        <v>43946</v>
      </c>
      <c r="C46" s="25">
        <f t="shared" si="9"/>
        <v>54990719.421485983</v>
      </c>
      <c r="D46" s="25">
        <f t="shared" si="2"/>
        <v>2130262.7994313035</v>
      </c>
      <c r="E46" s="25">
        <f t="shared" si="15"/>
        <v>1491816.4190408951</v>
      </c>
      <c r="F46" s="26">
        <f t="shared" si="6"/>
        <v>1193453.1352327161</v>
      </c>
      <c r="G46" s="26">
        <f t="shared" si="10"/>
        <v>253608.79123695218</v>
      </c>
      <c r="H46" s="26">
        <f t="shared" si="11"/>
        <v>29836.3283808179</v>
      </c>
      <c r="I46" s="26">
        <f t="shared" si="12"/>
        <v>14918.16419040895</v>
      </c>
      <c r="J46" s="25">
        <f t="shared" si="16"/>
        <v>378809.03128034138</v>
      </c>
      <c r="K46" s="25">
        <f t="shared" si="17"/>
        <v>3830.7944573771865</v>
      </c>
      <c r="L46" s="9">
        <f t="shared" si="20"/>
        <v>0.82499999999999996</v>
      </c>
      <c r="M46" s="8">
        <f t="shared" si="3"/>
        <v>298363.28380817903</v>
      </c>
      <c r="N46" s="9">
        <f t="shared" si="18"/>
        <v>0.28452551948481464</v>
      </c>
    </row>
    <row r="47" spans="1:17" x14ac:dyDescent="0.35">
      <c r="A47" s="3">
        <v>32</v>
      </c>
      <c r="B47" s="7">
        <f t="shared" si="14"/>
        <v>43947</v>
      </c>
      <c r="C47" s="25">
        <f t="shared" si="9"/>
        <v>53871739.32117866</v>
      </c>
      <c r="D47" s="25">
        <f t="shared" si="2"/>
        <v>2716677.1998807997</v>
      </c>
      <c r="E47" s="25">
        <f t="shared" si="15"/>
        <v>1917823.8032529426</v>
      </c>
      <c r="F47" s="26">
        <f t="shared" si="6"/>
        <v>1534259.0426023542</v>
      </c>
      <c r="G47" s="26">
        <f t="shared" si="10"/>
        <v>326030.04655300028</v>
      </c>
      <c r="H47" s="26">
        <f t="shared" si="11"/>
        <v>38356.476065058851</v>
      </c>
      <c r="I47" s="26">
        <f t="shared" si="12"/>
        <v>19178.238032529425</v>
      </c>
      <c r="J47" s="25">
        <f t="shared" si="16"/>
        <v>484301.76376966183</v>
      </c>
      <c r="K47" s="25">
        <f t="shared" si="17"/>
        <v>4896.3776138349685</v>
      </c>
      <c r="L47" s="9">
        <f t="shared" si="20"/>
        <v>0.82499999999999996</v>
      </c>
      <c r="M47" s="8">
        <f t="shared" si="3"/>
        <v>383564.76065058855</v>
      </c>
      <c r="N47" s="9">
        <f t="shared" si="18"/>
        <v>0.28556287407396441</v>
      </c>
    </row>
    <row r="48" spans="1:17" x14ac:dyDescent="0.35">
      <c r="A48" s="3">
        <v>33</v>
      </c>
      <c r="B48" s="7">
        <f t="shared" si="14"/>
        <v>43948</v>
      </c>
      <c r="C48" s="25">
        <f t="shared" si="9"/>
        <v>52472323.747526221</v>
      </c>
      <c r="D48" s="25">
        <f t="shared" si="2"/>
        <v>3436923.4735630355</v>
      </c>
      <c r="E48" s="25">
        <f t="shared" si="15"/>
        <v>2460005.6887050755</v>
      </c>
      <c r="F48" s="26">
        <f t="shared" si="6"/>
        <v>1968004.5509640605</v>
      </c>
      <c r="G48" s="26">
        <f t="shared" si="10"/>
        <v>418200.96707986289</v>
      </c>
      <c r="H48" s="26">
        <f t="shared" si="11"/>
        <v>49200.113774101512</v>
      </c>
      <c r="I48" s="26">
        <f t="shared" si="12"/>
        <v>24600.056887050756</v>
      </c>
      <c r="J48" s="25">
        <f t="shared" si="16"/>
        <v>619919.30414254847</v>
      </c>
      <c r="K48" s="25">
        <f t="shared" si="17"/>
        <v>6266.2517590156422</v>
      </c>
      <c r="L48" s="9">
        <f t="shared" si="20"/>
        <v>0.82499999999999996</v>
      </c>
      <c r="M48" s="8">
        <f t="shared" si="3"/>
        <v>492001.13774101518</v>
      </c>
      <c r="N48" s="9">
        <f t="shared" si="18"/>
        <v>0.28270682871518438</v>
      </c>
    </row>
    <row r="49" spans="1:14" x14ac:dyDescent="0.35">
      <c r="A49" s="3">
        <v>34</v>
      </c>
      <c r="B49" s="7">
        <f t="shared" si="14"/>
        <v>43949</v>
      </c>
      <c r="C49" s="25">
        <f t="shared" ref="C49:C80" si="21">C48-(L49*C48*E48/SUM(C48:J48))</f>
        <v>50739300.931883723</v>
      </c>
      <c r="D49" s="25">
        <f t="shared" si="2"/>
        <v>4310715.4208147759</v>
      </c>
      <c r="E49" s="25">
        <f t="shared" si="15"/>
        <v>3143521.865045472</v>
      </c>
      <c r="F49" s="26">
        <f t="shared" si="6"/>
        <v>2514817.492036378</v>
      </c>
      <c r="G49" s="26">
        <f t="shared" ref="G49:G80" si="22">$E49*$Q$39</f>
        <v>534398.7170577303</v>
      </c>
      <c r="H49" s="26">
        <f t="shared" ref="H49:H80" si="23">$E49*$Q$40</f>
        <v>62870.437300909442</v>
      </c>
      <c r="I49" s="26">
        <f t="shared" ref="I49:I80" si="24">$E49*$Q$41</f>
        <v>31435.218650454721</v>
      </c>
      <c r="J49" s="25">
        <f t="shared" si="16"/>
        <v>793876.84927240736</v>
      </c>
      <c r="K49" s="25">
        <f t="shared" si="17"/>
        <v>8023.3986795192677</v>
      </c>
      <c r="L49" s="9">
        <f t="shared" si="20"/>
        <v>0.82499999999999996</v>
      </c>
      <c r="M49" s="8">
        <f t="shared" si="3"/>
        <v>628704.3730090945</v>
      </c>
      <c r="N49" s="9">
        <f t="shared" si="18"/>
        <v>0.27785146167698227</v>
      </c>
    </row>
    <row r="50" spans="1:14" x14ac:dyDescent="0.35">
      <c r="A50" s="3">
        <v>35</v>
      </c>
      <c r="B50" s="7">
        <f t="shared" si="14"/>
        <v>43950</v>
      </c>
      <c r="C50" s="25">
        <f t="shared" si="21"/>
        <v>48621393.323175065</v>
      </c>
      <c r="D50" s="25">
        <f t="shared" si="2"/>
        <v>5350944.1743197367</v>
      </c>
      <c r="E50" s="25">
        <f t="shared" si="15"/>
        <v>3996663.444174489</v>
      </c>
      <c r="F50" s="26">
        <f t="shared" si="6"/>
        <v>3197330.7553395913</v>
      </c>
      <c r="G50" s="26">
        <f t="shared" si="22"/>
        <v>679432.78550966317</v>
      </c>
      <c r="H50" s="26">
        <f t="shared" si="23"/>
        <v>79933.268883489785</v>
      </c>
      <c r="I50" s="26">
        <f t="shared" si="24"/>
        <v>39966.634441744893</v>
      </c>
      <c r="J50" s="25">
        <f t="shared" si="16"/>
        <v>1016168.7525863372</v>
      </c>
      <c r="K50" s="25">
        <f t="shared" si="17"/>
        <v>10268.771440266033</v>
      </c>
      <c r="L50" s="9">
        <f t="shared" si="20"/>
        <v>0.82499999999999996</v>
      </c>
      <c r="M50" s="8">
        <f t="shared" si="3"/>
        <v>799332.68883489782</v>
      </c>
      <c r="N50" s="9">
        <f t="shared" ref="N50:N81" si="25">E50/E49-1</f>
        <v>0.27139673772133155</v>
      </c>
    </row>
    <row r="51" spans="1:14" x14ac:dyDescent="0.35">
      <c r="A51" s="3">
        <v>36</v>
      </c>
      <c r="B51" s="7">
        <f t="shared" si="14"/>
        <v>43951</v>
      </c>
      <c r="C51" s="25">
        <f t="shared" si="21"/>
        <v>46075948.837306045</v>
      </c>
      <c r="D51" s="25">
        <f t="shared" si="2"/>
        <v>6558652.6166088246</v>
      </c>
      <c r="E51" s="25">
        <f t="shared" si="15"/>
        <v>5048923.5274562454</v>
      </c>
      <c r="F51" s="26">
        <f t="shared" si="6"/>
        <v>4039138.8219649964</v>
      </c>
      <c r="G51" s="26">
        <f t="shared" si="22"/>
        <v>858316.99966756173</v>
      </c>
      <c r="H51" s="26">
        <f t="shared" si="23"/>
        <v>100978.4705491249</v>
      </c>
      <c r="I51" s="26">
        <f t="shared" si="24"/>
        <v>50489.235274562452</v>
      </c>
      <c r="J51" s="25">
        <f t="shared" si="16"/>
        <v>1298789.9532815332</v>
      </c>
      <c r="K51" s="25">
        <f t="shared" si="17"/>
        <v>13123.531043247811</v>
      </c>
      <c r="L51" s="9">
        <f t="shared" si="20"/>
        <v>0.82499999999999996</v>
      </c>
      <c r="M51" s="8">
        <f t="shared" si="3"/>
        <v>1009784.7054912491</v>
      </c>
      <c r="N51" s="9">
        <f t="shared" si="25"/>
        <v>0.26328463679260361</v>
      </c>
    </row>
    <row r="52" spans="1:14" x14ac:dyDescent="0.35">
      <c r="A52" s="3">
        <v>37</v>
      </c>
      <c r="B52" s="7">
        <f t="shared" si="14"/>
        <v>43952</v>
      </c>
      <c r="C52" s="25">
        <f t="shared" si="21"/>
        <v>43078614.928567551</v>
      </c>
      <c r="D52" s="25">
        <f t="shared" si="2"/>
        <v>7916323.3711951124</v>
      </c>
      <c r="E52" s="25">
        <f t="shared" si="15"/>
        <v>6327949.2867901493</v>
      </c>
      <c r="F52" s="26">
        <f t="shared" si="6"/>
        <v>5062359.4294321202</v>
      </c>
      <c r="G52" s="26">
        <f t="shared" si="22"/>
        <v>1075751.3787543254</v>
      </c>
      <c r="H52" s="26">
        <f t="shared" si="23"/>
        <v>126558.98573580298</v>
      </c>
      <c r="I52" s="26">
        <f t="shared" si="24"/>
        <v>63279.492867901492</v>
      </c>
      <c r="J52" s="25">
        <f t="shared" si="16"/>
        <v>1655820.9741516535</v>
      </c>
      <c r="K52" s="25">
        <f t="shared" si="17"/>
        <v>16729.904991430842</v>
      </c>
      <c r="L52" s="9">
        <f t="shared" si="20"/>
        <v>0.82499999999999996</v>
      </c>
      <c r="M52" s="8">
        <f t="shared" si="3"/>
        <v>1265589.8573580298</v>
      </c>
      <c r="N52" s="9">
        <f t="shared" si="25"/>
        <v>0.25332642738170064</v>
      </c>
    </row>
    <row r="53" spans="1:14" x14ac:dyDescent="0.35">
      <c r="A53" s="3">
        <v>38</v>
      </c>
      <c r="B53" s="7">
        <f t="shared" si="14"/>
        <v>43953</v>
      </c>
      <c r="C53" s="25">
        <f t="shared" si="21"/>
        <v>39634947.434802741</v>
      </c>
      <c r="D53" s="25">
        <f t="shared" si="2"/>
        <v>9380910.022161141</v>
      </c>
      <c r="E53" s="25">
        <f t="shared" si="15"/>
        <v>7855033.7519610589</v>
      </c>
      <c r="F53" s="26">
        <f t="shared" si="6"/>
        <v>6284027.0015688473</v>
      </c>
      <c r="G53" s="26">
        <f t="shared" si="22"/>
        <v>1335355.73783338</v>
      </c>
      <c r="H53" s="26">
        <f t="shared" si="23"/>
        <v>157100.67503922118</v>
      </c>
      <c r="I53" s="26">
        <f t="shared" si="24"/>
        <v>78550.337519610592</v>
      </c>
      <c r="J53" s="25">
        <f t="shared" si="16"/>
        <v>2103297.3880032427</v>
      </c>
      <c r="K53" s="25">
        <f t="shared" si="17"/>
        <v>21249.868767709519</v>
      </c>
      <c r="L53" s="9">
        <f t="shared" si="20"/>
        <v>0.82499999999999996</v>
      </c>
      <c r="M53" s="8">
        <f t="shared" si="3"/>
        <v>1571006.7503922118</v>
      </c>
      <c r="N53" s="9">
        <f t="shared" si="25"/>
        <v>0.24132375212910762</v>
      </c>
    </row>
    <row r="54" spans="1:14" x14ac:dyDescent="0.35">
      <c r="A54" s="3">
        <v>39</v>
      </c>
      <c r="B54" s="7">
        <f t="shared" si="14"/>
        <v>43954</v>
      </c>
      <c r="C54" s="25">
        <f t="shared" si="21"/>
        <v>35791562.503707983</v>
      </c>
      <c r="D54" s="25">
        <f t="shared" si="2"/>
        <v>10879067.44771561</v>
      </c>
      <c r="E54" s="25">
        <f t="shared" si="15"/>
        <v>9639187.4180755559</v>
      </c>
      <c r="F54" s="26">
        <f t="shared" si="6"/>
        <v>7711349.9344604453</v>
      </c>
      <c r="G54" s="26">
        <f t="shared" si="22"/>
        <v>1638661.8610728446</v>
      </c>
      <c r="H54" s="26">
        <f t="shared" si="23"/>
        <v>192783.74836151113</v>
      </c>
      <c r="I54" s="26">
        <f t="shared" si="24"/>
        <v>96391.874180755563</v>
      </c>
      <c r="J54" s="25">
        <f t="shared" si="16"/>
        <v>2658760.4890347742</v>
      </c>
      <c r="K54" s="25">
        <f t="shared" si="17"/>
        <v>26860.607161967419</v>
      </c>
      <c r="L54" s="9">
        <f t="shared" si="20"/>
        <v>0.82499999999999996</v>
      </c>
      <c r="M54" s="8">
        <f t="shared" si="3"/>
        <v>1927837.4836151113</v>
      </c>
      <c r="N54" s="9">
        <f t="shared" si="25"/>
        <v>0.22713507318400405</v>
      </c>
    </row>
    <row r="55" spans="1:14" x14ac:dyDescent="0.35">
      <c r="A55" s="3">
        <v>40</v>
      </c>
      <c r="B55" s="7">
        <f t="shared" si="14"/>
        <v>43955</v>
      </c>
      <c r="C55" s="25">
        <f t="shared" si="21"/>
        <v>31642960.643646836</v>
      </c>
      <c r="D55" s="25">
        <f t="shared" si="2"/>
        <v>12307902.445847854</v>
      </c>
      <c r="E55" s="25">
        <f t="shared" si="15"/>
        <v>11670440.892999062</v>
      </c>
      <c r="F55" s="26">
        <f t="shared" si="6"/>
        <v>9336352.7143992502</v>
      </c>
      <c r="G55" s="26">
        <f t="shared" si="22"/>
        <v>1983974.9518098407</v>
      </c>
      <c r="H55" s="26">
        <f t="shared" si="23"/>
        <v>233408.81785998124</v>
      </c>
      <c r="I55" s="26">
        <f t="shared" si="24"/>
        <v>116704.40892999062</v>
      </c>
      <c r="J55" s="25">
        <f t="shared" si="16"/>
        <v>3340388.7421701173</v>
      </c>
      <c r="K55" s="25">
        <f t="shared" si="17"/>
        <v>33745.741032021389</v>
      </c>
      <c r="L55" s="9">
        <f t="shared" si="20"/>
        <v>0.82499999999999996</v>
      </c>
      <c r="M55" s="8">
        <f t="shared" si="3"/>
        <v>2334088.1785998126</v>
      </c>
      <c r="N55" s="9">
        <f t="shared" si="25"/>
        <v>0.21072870428003787</v>
      </c>
    </row>
    <row r="56" spans="1:14" x14ac:dyDescent="0.35">
      <c r="A56" s="3">
        <v>41</v>
      </c>
      <c r="B56" s="7">
        <f t="shared" si="14"/>
        <v>43956</v>
      </c>
      <c r="C56" s="25">
        <f t="shared" si="21"/>
        <v>27329597.752857231</v>
      </c>
      <c r="D56" s="25">
        <f t="shared" si="2"/>
        <v>13544289.725175496</v>
      </c>
      <c r="E56" s="25">
        <f t="shared" si="15"/>
        <v>13913813.58353252</v>
      </c>
      <c r="F56" s="26">
        <f t="shared" si="6"/>
        <v>11131050.866826016</v>
      </c>
      <c r="G56" s="26">
        <f t="shared" si="22"/>
        <v>2365348.3092005285</v>
      </c>
      <c r="H56" s="26">
        <f t="shared" si="23"/>
        <v>278276.2716706504</v>
      </c>
      <c r="I56" s="26">
        <f t="shared" si="24"/>
        <v>139138.1358353252</v>
      </c>
      <c r="J56" s="25">
        <f t="shared" si="16"/>
        <v>4165655.6338893366</v>
      </c>
      <c r="K56" s="25">
        <f t="shared" si="17"/>
        <v>42081.770241306433</v>
      </c>
      <c r="L56" s="9">
        <f t="shared" si="20"/>
        <v>0.82499999999999996</v>
      </c>
      <c r="M56" s="8">
        <f t="shared" si="3"/>
        <v>2782762.7167065041</v>
      </c>
      <c r="N56" s="9">
        <f t="shared" si="25"/>
        <v>0.1922269013743283</v>
      </c>
    </row>
    <row r="57" spans="1:14" x14ac:dyDescent="0.35">
      <c r="A57" s="3">
        <v>42</v>
      </c>
      <c r="B57" s="7">
        <f t="shared" si="14"/>
        <v>43957</v>
      </c>
      <c r="C57" s="25">
        <f t="shared" si="21"/>
        <v>23024317.133794013</v>
      </c>
      <c r="D57" s="25">
        <f t="shared" si="2"/>
        <v>14463497.912944838</v>
      </c>
      <c r="E57" s="25">
        <f t="shared" si="15"/>
        <v>16306042.187431214</v>
      </c>
      <c r="F57" s="26">
        <f t="shared" si="6"/>
        <v>13044833.749944972</v>
      </c>
      <c r="G57" s="26">
        <f t="shared" si="22"/>
        <v>2772027.1718633068</v>
      </c>
      <c r="H57" s="26">
        <f t="shared" si="23"/>
        <v>326120.84374862432</v>
      </c>
      <c r="I57" s="26">
        <f t="shared" si="24"/>
        <v>163060.42187431216</v>
      </c>
      <c r="J57" s="25">
        <f t="shared" si="16"/>
        <v>5149561.023010565</v>
      </c>
      <c r="K57" s="25">
        <f t="shared" si="17"/>
        <v>52020.208515258229</v>
      </c>
      <c r="L57" s="9">
        <f t="shared" si="20"/>
        <v>0.82499999999999996</v>
      </c>
      <c r="M57" s="8">
        <f t="shared" si="3"/>
        <v>3261208.4374862434</v>
      </c>
      <c r="N57" s="9">
        <f t="shared" si="25"/>
        <v>0.17193191424743404</v>
      </c>
    </row>
    <row r="58" spans="1:14" x14ac:dyDescent="0.35">
      <c r="A58" s="3">
        <v>43</v>
      </c>
      <c r="B58" s="7">
        <f t="shared" si="14"/>
        <v>43958</v>
      </c>
      <c r="C58" s="25">
        <f t="shared" si="21"/>
        <v>18908217.502656505</v>
      </c>
      <c r="D58" s="25">
        <f t="shared" si="2"/>
        <v>14963723.065846138</v>
      </c>
      <c r="E58" s="25">
        <f t="shared" si="15"/>
        <v>18757199.366565194</v>
      </c>
      <c r="F58" s="26">
        <f t="shared" si="6"/>
        <v>15005759.493252156</v>
      </c>
      <c r="G58" s="26">
        <f t="shared" si="22"/>
        <v>3188723.8923160834</v>
      </c>
      <c r="H58" s="26">
        <f t="shared" si="23"/>
        <v>375143.98733130388</v>
      </c>
      <c r="I58" s="26">
        <f t="shared" si="24"/>
        <v>187571.99366565194</v>
      </c>
      <c r="J58" s="25">
        <f t="shared" si="16"/>
        <v>6302631.1491217725</v>
      </c>
      <c r="K58" s="25">
        <f t="shared" si="17"/>
        <v>63667.381506280522</v>
      </c>
      <c r="L58" s="9">
        <f t="shared" si="20"/>
        <v>0.82499999999999996</v>
      </c>
      <c r="M58" s="8">
        <f t="shared" si="3"/>
        <v>3751439.8733130391</v>
      </c>
      <c r="N58" s="9">
        <f t="shared" si="25"/>
        <v>0.15032201873139672</v>
      </c>
    </row>
    <row r="59" spans="1:14" x14ac:dyDescent="0.35">
      <c r="A59" s="3">
        <v>44</v>
      </c>
      <c r="B59" s="7">
        <f t="shared" si="14"/>
        <v>43959</v>
      </c>
      <c r="C59" s="25">
        <f t="shared" si="21"/>
        <v>15141932.626857713</v>
      </c>
      <c r="D59" s="25">
        <f t="shared" si="2"/>
        <v>14989077.175183395</v>
      </c>
      <c r="E59" s="25">
        <f t="shared" si="15"/>
        <v>21158330.178272072</v>
      </c>
      <c r="F59" s="26">
        <f t="shared" si="6"/>
        <v>16926664.142617658</v>
      </c>
      <c r="G59" s="26">
        <f t="shared" si="22"/>
        <v>3596916.1303062527</v>
      </c>
      <c r="H59" s="26">
        <f t="shared" si="23"/>
        <v>423166.60356544144</v>
      </c>
      <c r="I59" s="26">
        <f t="shared" si="24"/>
        <v>211583.30178272072</v>
      </c>
      <c r="J59" s="25">
        <f t="shared" si="16"/>
        <v>7629033.1043288829</v>
      </c>
      <c r="K59" s="25">
        <f t="shared" si="17"/>
        <v>77065.381053827092</v>
      </c>
      <c r="L59" s="9">
        <f t="shared" si="20"/>
        <v>0.82499999999999996</v>
      </c>
      <c r="M59" s="8">
        <f t="shared" si="3"/>
        <v>4231666.0356544144</v>
      </c>
      <c r="N59" s="9">
        <f t="shared" si="25"/>
        <v>0.12801115799765439</v>
      </c>
    </row>
    <row r="60" spans="1:14" x14ac:dyDescent="0.35">
      <c r="A60" s="3">
        <v>45</v>
      </c>
      <c r="B60" s="7">
        <f t="shared" si="14"/>
        <v>43960</v>
      </c>
      <c r="C60" s="25">
        <f t="shared" si="21"/>
        <v>11841199.111036507</v>
      </c>
      <c r="D60" s="25">
        <f t="shared" si="2"/>
        <v>14542541.397208752</v>
      </c>
      <c r="E60" s="25">
        <f t="shared" si="15"/>
        <v>23394290.173619919</v>
      </c>
      <c r="F60" s="26">
        <f t="shared" si="6"/>
        <v>18715432.138895936</v>
      </c>
      <c r="G60" s="26">
        <f t="shared" si="22"/>
        <v>3977029.3295153864</v>
      </c>
      <c r="H60" s="26">
        <f t="shared" si="23"/>
        <v>467885.80347239837</v>
      </c>
      <c r="I60" s="26">
        <f t="shared" si="24"/>
        <v>233942.90173619919</v>
      </c>
      <c r="J60" s="25">
        <f t="shared" si="16"/>
        <v>9125229.3097924069</v>
      </c>
      <c r="K60" s="25">
        <f t="shared" si="17"/>
        <v>92178.474038307148</v>
      </c>
      <c r="L60" s="9">
        <f t="shared" si="20"/>
        <v>0.82499999999999996</v>
      </c>
      <c r="M60" s="8">
        <f t="shared" si="3"/>
        <v>4678858.0347239841</v>
      </c>
      <c r="N60" s="9">
        <f t="shared" si="25"/>
        <v>0.10567752636944849</v>
      </c>
    </row>
    <row r="61" spans="1:14" x14ac:dyDescent="0.35">
      <c r="A61" s="3">
        <v>46</v>
      </c>
      <c r="B61" s="7">
        <f t="shared" si="14"/>
        <v>43961</v>
      </c>
      <c r="C61" s="25">
        <f t="shared" si="21"/>
        <v>9064220.098332407</v>
      </c>
      <c r="D61" s="25">
        <f t="shared" si="2"/>
        <v>13683885.060610667</v>
      </c>
      <c r="E61" s="25">
        <f t="shared" si="15"/>
        <v>25358904.796234973</v>
      </c>
      <c r="F61" s="26">
        <f t="shared" si="6"/>
        <v>20287123.83698798</v>
      </c>
      <c r="G61" s="26">
        <f t="shared" si="22"/>
        <v>4311013.8153599454</v>
      </c>
      <c r="H61" s="26">
        <f t="shared" si="23"/>
        <v>507178.09592469945</v>
      </c>
      <c r="I61" s="26">
        <f t="shared" si="24"/>
        <v>253589.04796234972</v>
      </c>
      <c r="J61" s="25">
        <f t="shared" si="16"/>
        <v>10779539.829212673</v>
      </c>
      <c r="K61" s="25">
        <f t="shared" si="17"/>
        <v>108888.68130517851</v>
      </c>
      <c r="L61" s="9">
        <f t="shared" si="20"/>
        <v>0.82499999999999996</v>
      </c>
      <c r="M61" s="8">
        <f t="shared" si="3"/>
        <v>5071780.9592469949</v>
      </c>
      <c r="N61" s="9">
        <f t="shared" si="25"/>
        <v>8.3978381392841417E-2</v>
      </c>
    </row>
    <row r="62" spans="1:14" x14ac:dyDescent="0.35">
      <c r="A62" s="3">
        <v>47</v>
      </c>
      <c r="B62" s="7">
        <f t="shared" si="14"/>
        <v>43962</v>
      </c>
      <c r="C62" s="25">
        <f t="shared" si="21"/>
        <v>6813256.8395106196</v>
      </c>
      <c r="D62" s="25">
        <f t="shared" si="2"/>
        <v>12513877.054279787</v>
      </c>
      <c r="E62" s="25">
        <f t="shared" si="15"/>
        <v>26968525.718799431</v>
      </c>
      <c r="F62" s="26">
        <f t="shared" si="6"/>
        <v>21574820.575039547</v>
      </c>
      <c r="G62" s="26">
        <f t="shared" si="22"/>
        <v>4584649.3721959032</v>
      </c>
      <c r="H62" s="26">
        <f t="shared" si="23"/>
        <v>539370.51437598863</v>
      </c>
      <c r="I62" s="26">
        <f t="shared" si="24"/>
        <v>269685.25718799431</v>
      </c>
      <c r="J62" s="25">
        <f t="shared" si="16"/>
        <v>12572776.668375004</v>
      </c>
      <c r="K62" s="25">
        <f t="shared" si="17"/>
        <v>127002.18473106064</v>
      </c>
      <c r="L62" s="9">
        <f t="shared" si="20"/>
        <v>0.82499999999999996</v>
      </c>
      <c r="M62" s="8">
        <f t="shared" si="3"/>
        <v>5393705.1437598858</v>
      </c>
      <c r="N62" s="9">
        <f t="shared" si="25"/>
        <v>6.3473597755824063E-2</v>
      </c>
    </row>
    <row r="63" spans="1:14" x14ac:dyDescent="0.35">
      <c r="A63" s="3">
        <v>48</v>
      </c>
      <c r="B63" s="7">
        <f t="shared" si="14"/>
        <v>43963</v>
      </c>
      <c r="C63" s="25">
        <f t="shared" si="21"/>
        <v>5047253.2715820726</v>
      </c>
      <c r="D63" s="25">
        <f t="shared" si="2"/>
        <v>11151411.358638387</v>
      </c>
      <c r="E63" s="25">
        <f t="shared" si="15"/>
        <v>28170671.716740847</v>
      </c>
      <c r="F63" s="26">
        <f t="shared" si="6"/>
        <v>22536537.373392679</v>
      </c>
      <c r="G63" s="26">
        <f t="shared" si="22"/>
        <v>4789014.1918459442</v>
      </c>
      <c r="H63" s="26">
        <f t="shared" si="23"/>
        <v>563413.43433481699</v>
      </c>
      <c r="I63" s="26">
        <f t="shared" si="24"/>
        <v>281706.7171674085</v>
      </c>
      <c r="J63" s="25">
        <f t="shared" si="16"/>
        <v>14479836.701347249</v>
      </c>
      <c r="K63" s="25">
        <f t="shared" si="17"/>
        <v>146265.41738734595</v>
      </c>
      <c r="L63" s="9">
        <f t="shared" si="20"/>
        <v>0.82499999999999996</v>
      </c>
      <c r="M63" s="8">
        <f t="shared" si="3"/>
        <v>5634134.3433481697</v>
      </c>
      <c r="N63" s="9">
        <f t="shared" si="25"/>
        <v>4.4575888592360613E-2</v>
      </c>
    </row>
    <row r="64" spans="1:14" x14ac:dyDescent="0.35">
      <c r="A64" s="3">
        <v>49</v>
      </c>
      <c r="B64" s="7">
        <f t="shared" si="14"/>
        <v>43964</v>
      </c>
      <c r="C64" s="25">
        <f t="shared" si="21"/>
        <v>3699259.3148090579</v>
      </c>
      <c r="D64" s="25">
        <f t="shared" si="2"/>
        <v>9711552.4757518061</v>
      </c>
      <c r="E64" s="25">
        <f t="shared" si="15"/>
        <v>28946333.719490383</v>
      </c>
      <c r="F64" s="26">
        <f t="shared" si="6"/>
        <v>23157066.975592308</v>
      </c>
      <c r="G64" s="26">
        <f t="shared" si="22"/>
        <v>4920876.7323133657</v>
      </c>
      <c r="H64" s="26">
        <f t="shared" si="23"/>
        <v>578926.67438980762</v>
      </c>
      <c r="I64" s="26">
        <f t="shared" si="24"/>
        <v>289463.33719490381</v>
      </c>
      <c r="J64" s="25">
        <f t="shared" si="16"/>
        <v>16471905.629888209</v>
      </c>
      <c r="K64" s="25">
        <f t="shared" si="17"/>
        <v>166387.32575644655</v>
      </c>
      <c r="L64" s="9">
        <f t="shared" si="20"/>
        <v>0.82499999999999996</v>
      </c>
      <c r="M64" s="8">
        <f t="shared" si="3"/>
        <v>5789266.7438980769</v>
      </c>
      <c r="N64" s="9">
        <f t="shared" si="25"/>
        <v>2.7534380810968928E-2</v>
      </c>
    </row>
    <row r="65" spans="1:14" x14ac:dyDescent="0.35">
      <c r="A65" s="3">
        <v>50</v>
      </c>
      <c r="B65" s="7">
        <f t="shared" si="14"/>
        <v>43965</v>
      </c>
      <c r="C65" s="25">
        <f t="shared" si="21"/>
        <v>2692815.4727156516</v>
      </c>
      <c r="D65" s="25">
        <f t="shared" si="2"/>
        <v>8290108.1989072608</v>
      </c>
      <c r="E65" s="25">
        <f t="shared" si="15"/>
        <v>29306626.572750449</v>
      </c>
      <c r="F65" s="26">
        <f t="shared" si="6"/>
        <v>23445301.258200362</v>
      </c>
      <c r="G65" s="26">
        <f t="shared" si="22"/>
        <v>4982126.5173675772</v>
      </c>
      <c r="H65" s="26">
        <f t="shared" si="23"/>
        <v>586132.53145500901</v>
      </c>
      <c r="I65" s="26">
        <f t="shared" si="24"/>
        <v>293066.26572750451</v>
      </c>
      <c r="J65" s="25">
        <f t="shared" si="16"/>
        <v>18518824.942909315</v>
      </c>
      <c r="K65" s="25">
        <f t="shared" si="17"/>
        <v>187063.27841322537</v>
      </c>
      <c r="L65" s="9">
        <f t="shared" si="20"/>
        <v>0.82499999999999996</v>
      </c>
      <c r="M65" s="8">
        <f t="shared" si="3"/>
        <v>5861325.3145500906</v>
      </c>
      <c r="N65" s="9">
        <f t="shared" si="25"/>
        <v>1.2446925291180078E-2</v>
      </c>
    </row>
    <row r="66" spans="1:14" x14ac:dyDescent="0.35">
      <c r="A66" s="3">
        <v>51</v>
      </c>
      <c r="B66" s="7">
        <f t="shared" si="14"/>
        <v>43966</v>
      </c>
      <c r="C66" s="25">
        <f t="shared" si="21"/>
        <v>1953931.0361576804</v>
      </c>
      <c r="D66" s="25">
        <f t="shared" si="2"/>
        <v>6956465.5857384177</v>
      </c>
      <c r="E66" s="25">
        <f t="shared" si="15"/>
        <v>29285823.152995091</v>
      </c>
      <c r="F66" s="26">
        <f t="shared" ref="F66:F129" si="26">$E66*$Q$38</f>
        <v>23428658.522396073</v>
      </c>
      <c r="G66" s="26">
        <f t="shared" si="22"/>
        <v>4978589.9360091658</v>
      </c>
      <c r="H66" s="26">
        <f t="shared" si="23"/>
        <v>585716.46305990184</v>
      </c>
      <c r="I66" s="26">
        <f t="shared" si="24"/>
        <v>292858.23152995092</v>
      </c>
      <c r="J66" s="25">
        <f t="shared" si="16"/>
        <v>20591222.107696667</v>
      </c>
      <c r="K66" s="25">
        <f t="shared" si="17"/>
        <v>207996.58310804711</v>
      </c>
      <c r="L66" s="9">
        <f t="shared" ref="L66:L97" si="27">IF(A66&lt;$P$16,$Q$16,IF(A66&lt;$P$17,$Q$17,IF(A66&lt;$P$18,$Q$18,$Q$19)))</f>
        <v>0.82499999999999996</v>
      </c>
      <c r="M66" s="8">
        <f t="shared" si="3"/>
        <v>5857164.6305990191</v>
      </c>
      <c r="N66" s="9">
        <f t="shared" si="25"/>
        <v>-7.0985378353649597E-4</v>
      </c>
    </row>
    <row r="67" spans="1:14" x14ac:dyDescent="0.35">
      <c r="A67" s="3">
        <v>52</v>
      </c>
      <c r="B67" s="7">
        <f t="shared" si="14"/>
        <v>43967</v>
      </c>
      <c r="C67" s="25">
        <f t="shared" si="21"/>
        <v>1417916.560336574</v>
      </c>
      <c r="D67" s="25">
        <f t="shared" ref="D67:D130" si="28">D66+C66*(E66/SUM(C66:J66))*L67-$Q$35*D66</f>
        <v>5753363.6651249202</v>
      </c>
      <c r="E67" s="25">
        <f t="shared" si="15"/>
        <v>28933095.038501479</v>
      </c>
      <c r="F67" s="26">
        <f t="shared" si="26"/>
        <v>23146476.030801184</v>
      </c>
      <c r="G67" s="26">
        <f t="shared" si="22"/>
        <v>4918626.1565452516</v>
      </c>
      <c r="H67" s="26">
        <f t="shared" si="23"/>
        <v>578661.90077002964</v>
      </c>
      <c r="I67" s="26">
        <f t="shared" si="24"/>
        <v>289330.95038501482</v>
      </c>
      <c r="J67" s="25">
        <f t="shared" si="16"/>
        <v>22662148.173515603</v>
      </c>
      <c r="K67" s="25">
        <f t="shared" si="17"/>
        <v>228915.02821732932</v>
      </c>
      <c r="L67" s="9">
        <f t="shared" si="27"/>
        <v>0.82499999999999996</v>
      </c>
      <c r="M67" s="8">
        <f t="shared" ref="M67:M130" si="29">SUM(G67:I67)</f>
        <v>5786619.0077002961</v>
      </c>
      <c r="N67" s="9">
        <f t="shared" si="25"/>
        <v>-1.2044329867420434E-2</v>
      </c>
    </row>
    <row r="68" spans="1:14" x14ac:dyDescent="0.35">
      <c r="A68" s="3">
        <v>53</v>
      </c>
      <c r="B68" s="7">
        <f t="shared" si="14"/>
        <v>43968</v>
      </c>
      <c r="C68" s="25">
        <f t="shared" si="21"/>
        <v>1031992.5377400729</v>
      </c>
      <c r="D68" s="25">
        <f t="shared" si="28"/>
        <v>4700946.7714401912</v>
      </c>
      <c r="E68" s="25">
        <f t="shared" si="15"/>
        <v>28304786.309175465</v>
      </c>
      <c r="F68" s="26">
        <f t="shared" si="26"/>
        <v>22643829.047340374</v>
      </c>
      <c r="G68" s="26">
        <f t="shared" si="22"/>
        <v>4811813.6725598294</v>
      </c>
      <c r="H68" s="26">
        <f t="shared" si="23"/>
        <v>566095.72618350934</v>
      </c>
      <c r="I68" s="26">
        <f t="shared" si="24"/>
        <v>283047.86309175467</v>
      </c>
      <c r="J68" s="25">
        <f t="shared" si="16"/>
        <v>24708131.322666775</v>
      </c>
      <c r="K68" s="25">
        <f t="shared" si="17"/>
        <v>249581.52467340181</v>
      </c>
      <c r="L68" s="9">
        <f t="shared" si="27"/>
        <v>0.82499999999999996</v>
      </c>
      <c r="M68" s="8">
        <f t="shared" si="29"/>
        <v>5660957.2618350936</v>
      </c>
      <c r="N68" s="9">
        <f t="shared" si="25"/>
        <v>-2.1715918345061924E-2</v>
      </c>
    </row>
    <row r="69" spans="1:14" x14ac:dyDescent="0.35">
      <c r="A69" s="3">
        <v>54</v>
      </c>
      <c r="B69" s="7">
        <f t="shared" si="14"/>
        <v>43969</v>
      </c>
      <c r="C69" s="25">
        <f t="shared" si="21"/>
        <v>755159.19212321239</v>
      </c>
      <c r="D69" s="25">
        <f t="shared" si="28"/>
        <v>3802543.4241970037</v>
      </c>
      <c r="E69" s="25">
        <f t="shared" si="15"/>
        <v>27458252.551380124</v>
      </c>
      <c r="F69" s="26">
        <f t="shared" si="26"/>
        <v>21966602.041104101</v>
      </c>
      <c r="G69" s="26">
        <f t="shared" si="22"/>
        <v>4667902.9337346219</v>
      </c>
      <c r="H69" s="26">
        <f t="shared" si="23"/>
        <v>549165.05102760252</v>
      </c>
      <c r="I69" s="26">
        <f t="shared" si="24"/>
        <v>274582.52551380126</v>
      </c>
      <c r="J69" s="25">
        <f t="shared" si="16"/>
        <v>26709684.068815611</v>
      </c>
      <c r="K69" s="25">
        <f t="shared" si="17"/>
        <v>269799.22917995573</v>
      </c>
      <c r="L69" s="9">
        <f t="shared" si="27"/>
        <v>0.82499999999999996</v>
      </c>
      <c r="M69" s="8">
        <f t="shared" si="29"/>
        <v>5491650.5102760252</v>
      </c>
      <c r="N69" s="9">
        <f t="shared" si="25"/>
        <v>-2.9907795400699544E-2</v>
      </c>
    </row>
    <row r="70" spans="1:14" x14ac:dyDescent="0.35">
      <c r="A70" s="3">
        <v>55</v>
      </c>
      <c r="B70" s="7">
        <f t="shared" si="14"/>
        <v>43970</v>
      </c>
      <c r="C70" s="25">
        <f t="shared" si="21"/>
        <v>556668.90708829858</v>
      </c>
      <c r="D70" s="25">
        <f t="shared" si="28"/>
        <v>3050397.8531826669</v>
      </c>
      <c r="E70" s="25">
        <f t="shared" si="15"/>
        <v>26447584.653759371</v>
      </c>
      <c r="F70" s="26">
        <f t="shared" si="26"/>
        <v>21158067.7230075</v>
      </c>
      <c r="G70" s="26">
        <f t="shared" si="22"/>
        <v>4496089.3911390938</v>
      </c>
      <c r="H70" s="26">
        <f t="shared" si="23"/>
        <v>528951.69307518739</v>
      </c>
      <c r="I70" s="26">
        <f t="shared" si="24"/>
        <v>264475.84653759369</v>
      </c>
      <c r="J70" s="25">
        <f t="shared" si="16"/>
        <v>28651374.784948915</v>
      </c>
      <c r="K70" s="25">
        <f t="shared" si="17"/>
        <v>289412.26671665581</v>
      </c>
      <c r="L70" s="9">
        <f t="shared" si="27"/>
        <v>0.82499999999999996</v>
      </c>
      <c r="M70" s="8">
        <f t="shared" si="29"/>
        <v>5289516.930751875</v>
      </c>
      <c r="N70" s="9">
        <f t="shared" si="25"/>
        <v>-3.6807436880026523E-2</v>
      </c>
    </row>
    <row r="71" spans="1:14" x14ac:dyDescent="0.35">
      <c r="A71" s="3">
        <v>56</v>
      </c>
      <c r="B71" s="7">
        <f t="shared" si="14"/>
        <v>43971</v>
      </c>
      <c r="C71" s="25">
        <f t="shared" si="21"/>
        <v>414031.36048349133</v>
      </c>
      <c r="D71" s="25">
        <f t="shared" si="28"/>
        <v>2430435.9364918079</v>
      </c>
      <c r="E71" s="25">
        <f t="shared" si="15"/>
        <v>25321070.927500799</v>
      </c>
      <c r="F71" s="26">
        <f t="shared" si="26"/>
        <v>20256856.742000639</v>
      </c>
      <c r="G71" s="26">
        <f t="shared" si="22"/>
        <v>4304582.0576751363</v>
      </c>
      <c r="H71" s="26">
        <f t="shared" si="23"/>
        <v>506421.41855001601</v>
      </c>
      <c r="I71" s="26">
        <f t="shared" si="24"/>
        <v>253210.709275008</v>
      </c>
      <c r="J71" s="25">
        <f t="shared" si="16"/>
        <v>30521596.842607614</v>
      </c>
      <c r="K71" s="25">
        <f t="shared" si="17"/>
        <v>308303.39861219819</v>
      </c>
      <c r="L71" s="9">
        <f t="shared" si="27"/>
        <v>0.82499999999999996</v>
      </c>
      <c r="M71" s="8">
        <f t="shared" si="29"/>
        <v>5064214.1855001608</v>
      </c>
      <c r="N71" s="9">
        <f t="shared" si="25"/>
        <v>-4.2594200604948007E-2</v>
      </c>
    </row>
    <row r="72" spans="1:14" x14ac:dyDescent="0.35">
      <c r="A72" s="3">
        <v>57</v>
      </c>
      <c r="B72" s="7">
        <f t="shared" si="14"/>
        <v>43972</v>
      </c>
      <c r="C72" s="25">
        <f t="shared" si="21"/>
        <v>311076.33615298057</v>
      </c>
      <c r="D72" s="25">
        <f t="shared" si="28"/>
        <v>1925781.9766993667</v>
      </c>
      <c r="E72" s="25">
        <f t="shared" si="15"/>
        <v>24120031.988230836</v>
      </c>
      <c r="F72" s="26">
        <f t="shared" si="26"/>
        <v>19296025.590584669</v>
      </c>
      <c r="G72" s="26">
        <f t="shared" si="22"/>
        <v>4100405.4379992425</v>
      </c>
      <c r="H72" s="26">
        <f t="shared" si="23"/>
        <v>482400.63976461673</v>
      </c>
      <c r="I72" s="26">
        <f t="shared" si="24"/>
        <v>241200.31988230837</v>
      </c>
      <c r="J72" s="25">
        <f t="shared" si="16"/>
        <v>32312158.2867666</v>
      </c>
      <c r="K72" s="25">
        <f t="shared" si="17"/>
        <v>326389.87784612732</v>
      </c>
      <c r="L72" s="9">
        <f t="shared" si="27"/>
        <v>0.82499999999999996</v>
      </c>
      <c r="M72" s="8">
        <f t="shared" si="29"/>
        <v>4824006.3976461673</v>
      </c>
      <c r="N72" s="9">
        <f t="shared" si="25"/>
        <v>-4.7432391098653492E-2</v>
      </c>
    </row>
    <row r="73" spans="1:14" x14ac:dyDescent="0.35">
      <c r="A73" s="3">
        <v>58</v>
      </c>
      <c r="B73" s="7">
        <f t="shared" si="14"/>
        <v>43973</v>
      </c>
      <c r="C73" s="25">
        <f t="shared" si="21"/>
        <v>236306.61797964619</v>
      </c>
      <c r="D73" s="25">
        <f t="shared" si="28"/>
        <v>1519106.2006978593</v>
      </c>
      <c r="E73" s="25">
        <f t="shared" si="15"/>
        <v>22878618.054674901</v>
      </c>
      <c r="F73" s="26">
        <f t="shared" si="26"/>
        <v>18302894.443739921</v>
      </c>
      <c r="G73" s="26">
        <f t="shared" si="22"/>
        <v>3889365.0692947335</v>
      </c>
      <c r="H73" s="26">
        <f t="shared" si="23"/>
        <v>457572.36109349801</v>
      </c>
      <c r="I73" s="26">
        <f t="shared" si="24"/>
        <v>228786.180546749</v>
      </c>
      <c r="J73" s="25">
        <f t="shared" si="16"/>
        <v>34017789.120220065</v>
      </c>
      <c r="K73" s="25">
        <f t="shared" si="17"/>
        <v>343618.47212343506</v>
      </c>
      <c r="L73" s="9">
        <f t="shared" si="27"/>
        <v>0.82499999999999996</v>
      </c>
      <c r="M73" s="8">
        <f t="shared" si="29"/>
        <v>4575723.6109349811</v>
      </c>
      <c r="N73" s="9">
        <f t="shared" si="25"/>
        <v>-5.1468171110290117E-2</v>
      </c>
    </row>
    <row r="74" spans="1:14" x14ac:dyDescent="0.35">
      <c r="A74" s="3">
        <v>59</v>
      </c>
      <c r="B74" s="7">
        <f t="shared" si="14"/>
        <v>43974</v>
      </c>
      <c r="C74" s="25">
        <f t="shared" si="21"/>
        <v>181600.00271513732</v>
      </c>
      <c r="D74" s="25">
        <f t="shared" si="28"/>
        <v>1194036.2657879032</v>
      </c>
      <c r="E74" s="25">
        <f t="shared" si="15"/>
        <v>21624207.600944016</v>
      </c>
      <c r="F74" s="26">
        <f t="shared" si="26"/>
        <v>17299366.080755215</v>
      </c>
      <c r="G74" s="26">
        <f t="shared" si="22"/>
        <v>3676115.2921604831</v>
      </c>
      <c r="H74" s="26">
        <f t="shared" si="23"/>
        <v>432484.15201888036</v>
      </c>
      <c r="I74" s="26">
        <f t="shared" si="24"/>
        <v>216242.07600944018</v>
      </c>
      <c r="J74" s="25">
        <f t="shared" si="16"/>
        <v>35635634.254086368</v>
      </c>
      <c r="K74" s="25">
        <f t="shared" si="17"/>
        <v>359960.34216248855</v>
      </c>
      <c r="L74" s="9">
        <f t="shared" si="27"/>
        <v>0.82499999999999996</v>
      </c>
      <c r="M74" s="8">
        <f t="shared" si="29"/>
        <v>4324841.5201888038</v>
      </c>
      <c r="N74" s="9">
        <f t="shared" si="25"/>
        <v>-5.4828943371191263E-2</v>
      </c>
    </row>
    <row r="75" spans="1:14" x14ac:dyDescent="0.35">
      <c r="A75" s="3">
        <v>60</v>
      </c>
      <c r="B75" s="7">
        <f t="shared" si="14"/>
        <v>43975</v>
      </c>
      <c r="C75" s="25">
        <f t="shared" si="21"/>
        <v>141234.2972932015</v>
      </c>
      <c r="D75" s="25">
        <f t="shared" si="28"/>
        <v>935892.90476286318</v>
      </c>
      <c r="E75" s="25">
        <f t="shared" si="15"/>
        <v>20378130.410180703</v>
      </c>
      <c r="F75" s="26">
        <f t="shared" si="26"/>
        <v>16302504.328144563</v>
      </c>
      <c r="G75" s="26">
        <f t="shared" si="22"/>
        <v>3464282.1697307196</v>
      </c>
      <c r="H75" s="26">
        <f t="shared" si="23"/>
        <v>407562.60820361407</v>
      </c>
      <c r="I75" s="26">
        <f t="shared" si="24"/>
        <v>203781.30410180704</v>
      </c>
      <c r="J75" s="25">
        <f t="shared" si="16"/>
        <v>37164774.648724556</v>
      </c>
      <c r="K75" s="25">
        <f t="shared" si="17"/>
        <v>375406.20473459142</v>
      </c>
      <c r="L75" s="9">
        <f t="shared" si="27"/>
        <v>0.82499999999999996</v>
      </c>
      <c r="M75" s="8">
        <f t="shared" si="29"/>
        <v>4075626.0820361408</v>
      </c>
      <c r="N75" s="9">
        <f t="shared" si="25"/>
        <v>-5.7624178132146486E-2</v>
      </c>
    </row>
    <row r="76" spans="1:14" x14ac:dyDescent="0.35">
      <c r="A76" s="3">
        <v>61</v>
      </c>
      <c r="B76" s="7">
        <f t="shared" si="14"/>
        <v>43976</v>
      </c>
      <c r="C76" s="25">
        <f t="shared" si="21"/>
        <v>111177.58539212806</v>
      </c>
      <c r="D76" s="25">
        <f t="shared" si="28"/>
        <v>731976.39047322085</v>
      </c>
      <c r="E76" s="25">
        <f t="shared" si="15"/>
        <v>19156522.89278708</v>
      </c>
      <c r="F76" s="26">
        <f t="shared" si="26"/>
        <v>15325218.314229665</v>
      </c>
      <c r="G76" s="26">
        <f t="shared" si="22"/>
        <v>3256608.8917738041</v>
      </c>
      <c r="H76" s="26">
        <f t="shared" si="23"/>
        <v>383130.45785574161</v>
      </c>
      <c r="I76" s="26">
        <f t="shared" si="24"/>
        <v>191565.2289278708</v>
      </c>
      <c r="J76" s="25">
        <f t="shared" si="16"/>
        <v>38605799.58487305</v>
      </c>
      <c r="K76" s="25">
        <f t="shared" si="17"/>
        <v>389962.01217043475</v>
      </c>
      <c r="L76" s="9">
        <f t="shared" si="27"/>
        <v>0.82499999999999996</v>
      </c>
      <c r="M76" s="8">
        <f t="shared" si="29"/>
        <v>3831304.5785574163</v>
      </c>
      <c r="N76" s="9">
        <f t="shared" si="25"/>
        <v>-5.9946986931800228E-2</v>
      </c>
    </row>
    <row r="77" spans="1:14" x14ac:dyDescent="0.35">
      <c r="A77" s="3">
        <v>62</v>
      </c>
      <c r="B77" s="7">
        <f t="shared" si="14"/>
        <v>43977</v>
      </c>
      <c r="C77" s="25">
        <f t="shared" si="21"/>
        <v>88582.163700982725</v>
      </c>
      <c r="D77" s="25">
        <f t="shared" si="28"/>
        <v>571577.714546061</v>
      </c>
      <c r="E77" s="25">
        <f t="shared" si="15"/>
        <v>17971193.926634878</v>
      </c>
      <c r="F77" s="26">
        <f t="shared" si="26"/>
        <v>14376955.141307903</v>
      </c>
      <c r="G77" s="26">
        <f t="shared" si="22"/>
        <v>3055102.9675279297</v>
      </c>
      <c r="H77" s="26">
        <f t="shared" si="23"/>
        <v>359423.87853269756</v>
      </c>
      <c r="I77" s="26">
        <f t="shared" si="24"/>
        <v>179711.93926634878</v>
      </c>
      <c r="J77" s="25">
        <f t="shared" si="16"/>
        <v>39960439.418005854</v>
      </c>
      <c r="K77" s="25">
        <f t="shared" si="17"/>
        <v>403645.24280813982</v>
      </c>
      <c r="L77" s="9">
        <f t="shared" si="27"/>
        <v>0.82499999999999996</v>
      </c>
      <c r="M77" s="8">
        <f t="shared" si="29"/>
        <v>3594238.7853269759</v>
      </c>
      <c r="N77" s="9">
        <f t="shared" si="25"/>
        <v>-6.1875997684241013E-2</v>
      </c>
    </row>
    <row r="78" spans="1:14" x14ac:dyDescent="0.35">
      <c r="A78" s="3">
        <v>63</v>
      </c>
      <c r="B78" s="7">
        <f t="shared" si="14"/>
        <v>43978</v>
      </c>
      <c r="C78" s="25">
        <f t="shared" si="21"/>
        <v>71428.444602458869</v>
      </c>
      <c r="D78" s="25">
        <f t="shared" si="28"/>
        <v>445837.00500806957</v>
      </c>
      <c r="E78" s="25">
        <f t="shared" si="15"/>
        <v>16830431.646226045</v>
      </c>
      <c r="F78" s="26">
        <f t="shared" si="26"/>
        <v>13464345.316980837</v>
      </c>
      <c r="G78" s="26">
        <f t="shared" si="22"/>
        <v>2861173.3798584277</v>
      </c>
      <c r="H78" s="26">
        <f t="shared" si="23"/>
        <v>336608.63292452088</v>
      </c>
      <c r="I78" s="26">
        <f t="shared" si="24"/>
        <v>168304.31646226044</v>
      </c>
      <c r="J78" s="25">
        <f t="shared" si="16"/>
        <v>41231259.559960745</v>
      </c>
      <c r="K78" s="25">
        <f t="shared" si="17"/>
        <v>416481.80989859329</v>
      </c>
      <c r="L78" s="9">
        <f t="shared" si="27"/>
        <v>0.82499999999999996</v>
      </c>
      <c r="M78" s="8">
        <f t="shared" si="29"/>
        <v>3366086.3292452088</v>
      </c>
      <c r="N78" s="9">
        <f t="shared" si="25"/>
        <v>-6.3477267290412143E-2</v>
      </c>
    </row>
    <row r="79" spans="1:14" x14ac:dyDescent="0.35">
      <c r="A79" s="3">
        <v>64</v>
      </c>
      <c r="B79" s="7">
        <f t="shared" si="14"/>
        <v>43979</v>
      </c>
      <c r="C79" s="25">
        <f t="shared" si="21"/>
        <v>58276.348361178541</v>
      </c>
      <c r="D79" s="25">
        <f t="shared" si="28"/>
        <v>347529.84999733249</v>
      </c>
      <c r="E79" s="25">
        <f t="shared" si="15"/>
        <v>15739717.208461918</v>
      </c>
      <c r="F79" s="26">
        <f t="shared" si="26"/>
        <v>12591773.766769536</v>
      </c>
      <c r="G79" s="26">
        <f t="shared" si="22"/>
        <v>2675751.9254385261</v>
      </c>
      <c r="H79" s="26">
        <f t="shared" si="23"/>
        <v>314794.34416923835</v>
      </c>
      <c r="I79" s="26">
        <f t="shared" si="24"/>
        <v>157397.17208461917</v>
      </c>
      <c r="J79" s="25">
        <f t="shared" si="16"/>
        <v>42421411.512086734</v>
      </c>
      <c r="K79" s="25">
        <f t="shared" si="17"/>
        <v>428503.54678875476</v>
      </c>
      <c r="L79" s="9">
        <f t="shared" si="27"/>
        <v>0.82499999999999996</v>
      </c>
      <c r="M79" s="8">
        <f t="shared" si="29"/>
        <v>3147943.441692384</v>
      </c>
      <c r="N79" s="9">
        <f t="shared" si="25"/>
        <v>-6.4806088203251844E-2</v>
      </c>
    </row>
    <row r="80" spans="1:14" x14ac:dyDescent="0.35">
      <c r="A80" s="3">
        <v>65</v>
      </c>
      <c r="B80" s="7">
        <f t="shared" si="14"/>
        <v>43980</v>
      </c>
      <c r="C80" s="25">
        <f t="shared" si="21"/>
        <v>48092.415914606172</v>
      </c>
      <c r="D80" s="25">
        <f t="shared" si="28"/>
        <v>270831.3199445717</v>
      </c>
      <c r="E80" s="25">
        <f t="shared" si="15"/>
        <v>14702334.156071115</v>
      </c>
      <c r="F80" s="26">
        <f t="shared" si="26"/>
        <v>11761867.324856892</v>
      </c>
      <c r="G80" s="26">
        <f t="shared" si="22"/>
        <v>2499396.8065320896</v>
      </c>
      <c r="H80" s="26">
        <f t="shared" si="23"/>
        <v>294046.68312142231</v>
      </c>
      <c r="I80" s="26">
        <f t="shared" si="24"/>
        <v>147023.34156071115</v>
      </c>
      <c r="J80" s="25">
        <f t="shared" si="16"/>
        <v>43534434.371827975</v>
      </c>
      <c r="K80" s="25">
        <f t="shared" si="17"/>
        <v>439746.20193765615</v>
      </c>
      <c r="L80" s="9">
        <f t="shared" si="27"/>
        <v>0.82499999999999996</v>
      </c>
      <c r="M80" s="8">
        <f t="shared" si="29"/>
        <v>2940466.8312142231</v>
      </c>
      <c r="N80" s="9">
        <f t="shared" si="25"/>
        <v>-6.5908620761819581E-2</v>
      </c>
    </row>
    <row r="81" spans="1:14" x14ac:dyDescent="0.35">
      <c r="A81" s="3">
        <v>66</v>
      </c>
      <c r="B81" s="7">
        <f t="shared" si="14"/>
        <v>43981</v>
      </c>
      <c r="C81" s="25">
        <f t="shared" ref="C81:C112" si="30">C80-(L81*C80*E80/SUM(C80:J80))</f>
        <v>40129.692742060121</v>
      </c>
      <c r="D81" s="25">
        <f t="shared" si="28"/>
        <v>211086.21313097485</v>
      </c>
      <c r="E81" s="25">
        <f t="shared" si="15"/>
        <v>13719875.26062361</v>
      </c>
      <c r="F81" s="26">
        <f t="shared" si="26"/>
        <v>10975900.208498888</v>
      </c>
      <c r="G81" s="26">
        <f t="shared" ref="G81:G112" si="31">$E81*$Q$39</f>
        <v>2332378.7943060137</v>
      </c>
      <c r="H81" s="26">
        <f t="shared" ref="H81:H112" si="32">$E81*$Q$40</f>
        <v>274397.50521247217</v>
      </c>
      <c r="I81" s="26">
        <f t="shared" ref="I81:I112" si="33">$E81*$Q$41</f>
        <v>137198.75260623608</v>
      </c>
      <c r="J81" s="25">
        <f t="shared" si="16"/>
        <v>44574099.430007294</v>
      </c>
      <c r="K81" s="25">
        <f t="shared" si="17"/>
        <v>450247.86919199268</v>
      </c>
      <c r="L81" s="9">
        <f t="shared" si="27"/>
        <v>0.82499999999999996</v>
      </c>
      <c r="M81" s="8">
        <f t="shared" si="29"/>
        <v>2743975.0521247219</v>
      </c>
      <c r="N81" s="9">
        <f t="shared" si="25"/>
        <v>-6.6823327848375302E-2</v>
      </c>
    </row>
    <row r="82" spans="1:14" x14ac:dyDescent="0.35">
      <c r="A82" s="3">
        <v>67</v>
      </c>
      <c r="B82" s="7">
        <f t="shared" ref="B82:B145" si="34">B81+1</f>
        <v>43982</v>
      </c>
      <c r="C82" s="25">
        <f t="shared" si="30"/>
        <v>33844.167958905455</v>
      </c>
      <c r="D82" s="25">
        <f t="shared" si="28"/>
        <v>164600.18463138578</v>
      </c>
      <c r="E82" s="25">
        <f t="shared" ref="E82:E145" si="35">E81+D81*$Q$35-F81*$Q$29-G81*$Q$30-H81*$Q$31-I81*$Q$32</f>
        <v>12792655.723861808</v>
      </c>
      <c r="F82" s="26">
        <f t="shared" si="26"/>
        <v>10234124.579089448</v>
      </c>
      <c r="G82" s="26">
        <f t="shared" si="31"/>
        <v>2174751.4730565073</v>
      </c>
      <c r="H82" s="26">
        <f t="shared" si="32"/>
        <v>255853.11447723617</v>
      </c>
      <c r="I82" s="26">
        <f t="shared" si="33"/>
        <v>127926.55723861809</v>
      </c>
      <c r="J82" s="25">
        <f t="shared" ref="J82:J145" si="36">J81+F81*$Q$29+G81*$Q$30+H81*$Q$31</f>
        <v>45544290.609151393</v>
      </c>
      <c r="K82" s="25">
        <f t="shared" ref="K82:K145" si="37">K81+I81*$Q$32</f>
        <v>460047.7800924381</v>
      </c>
      <c r="L82" s="9">
        <f t="shared" si="27"/>
        <v>0.82499999999999996</v>
      </c>
      <c r="M82" s="8">
        <f t="shared" si="29"/>
        <v>2558531.1447723615</v>
      </c>
      <c r="N82" s="9">
        <f t="shared" ref="N82:N113" si="38">E82/E81-1</f>
        <v>-6.7582213332722185E-2</v>
      </c>
    </row>
    <row r="83" spans="1:14" x14ac:dyDescent="0.35">
      <c r="A83" s="3">
        <v>68</v>
      </c>
      <c r="B83" s="7">
        <f t="shared" si="34"/>
        <v>43983</v>
      </c>
      <c r="C83" s="25">
        <f t="shared" si="30"/>
        <v>28836.469460609878</v>
      </c>
      <c r="D83" s="25">
        <f t="shared" si="28"/>
        <v>128457.8369718349</v>
      </c>
      <c r="E83" s="25">
        <f t="shared" si="35"/>
        <v>11920044.646886665</v>
      </c>
      <c r="F83" s="26">
        <f t="shared" si="26"/>
        <v>9536035.717509333</v>
      </c>
      <c r="G83" s="26">
        <f t="shared" si="31"/>
        <v>2026407.5899707333</v>
      </c>
      <c r="H83" s="26">
        <f t="shared" si="32"/>
        <v>238400.89293773333</v>
      </c>
      <c r="I83" s="26">
        <f t="shared" si="33"/>
        <v>119200.44646886666</v>
      </c>
      <c r="J83" s="25">
        <f t="shared" si="36"/>
        <v>46448914.121053047</v>
      </c>
      <c r="K83" s="25">
        <f t="shared" si="37"/>
        <v>469185.39132376795</v>
      </c>
      <c r="L83" s="9">
        <f t="shared" si="27"/>
        <v>0.82499999999999996</v>
      </c>
      <c r="M83" s="8">
        <f t="shared" si="29"/>
        <v>2384008.9293773333</v>
      </c>
      <c r="N83" s="9">
        <f t="shared" si="38"/>
        <v>-6.8211878425484707E-2</v>
      </c>
    </row>
    <row r="84" spans="1:14" x14ac:dyDescent="0.35">
      <c r="A84" s="3">
        <v>69</v>
      </c>
      <c r="B84" s="7">
        <f t="shared" si="34"/>
        <v>43984</v>
      </c>
      <c r="C84" s="25">
        <f t="shared" si="30"/>
        <v>24811.007342628443</v>
      </c>
      <c r="D84" s="25">
        <f t="shared" si="28"/>
        <v>100368.83984685762</v>
      </c>
      <c r="E84" s="25">
        <f t="shared" si="35"/>
        <v>11100727.345637718</v>
      </c>
      <c r="F84" s="26">
        <f t="shared" si="26"/>
        <v>8880581.8765101749</v>
      </c>
      <c r="G84" s="26">
        <f t="shared" si="31"/>
        <v>1887123.6487584123</v>
      </c>
      <c r="H84" s="26">
        <f t="shared" si="32"/>
        <v>222014.54691275436</v>
      </c>
      <c r="I84" s="26">
        <f t="shared" si="33"/>
        <v>111007.27345637718</v>
      </c>
      <c r="J84" s="25">
        <f t="shared" si="36"/>
        <v>47291831.563940033</v>
      </c>
      <c r="K84" s="25">
        <f t="shared" si="37"/>
        <v>477699.70892868697</v>
      </c>
      <c r="L84" s="9">
        <f t="shared" si="27"/>
        <v>0.82499999999999996</v>
      </c>
      <c r="M84" s="8">
        <f t="shared" si="29"/>
        <v>2220145.4691275437</v>
      </c>
      <c r="N84" s="9">
        <f t="shared" si="38"/>
        <v>-6.8734415475779298E-2</v>
      </c>
    </row>
    <row r="85" spans="1:14" x14ac:dyDescent="0.35">
      <c r="A85" s="3">
        <v>70</v>
      </c>
      <c r="B85" s="7">
        <f t="shared" si="34"/>
        <v>43985</v>
      </c>
      <c r="C85" s="25">
        <f t="shared" si="30"/>
        <v>21547.193866722428</v>
      </c>
      <c r="D85" s="25">
        <f t="shared" si="28"/>
        <v>78540.443361049227</v>
      </c>
      <c r="E85" s="25">
        <f t="shared" si="35"/>
        <v>10332910.459482454</v>
      </c>
      <c r="F85" s="26">
        <f t="shared" si="26"/>
        <v>8266328.3675859636</v>
      </c>
      <c r="G85" s="26">
        <f t="shared" si="31"/>
        <v>1756594.7781120173</v>
      </c>
      <c r="H85" s="26">
        <f t="shared" si="32"/>
        <v>206658.20918964909</v>
      </c>
      <c r="I85" s="26">
        <f t="shared" si="33"/>
        <v>103329.10459482454</v>
      </c>
      <c r="J85" s="25">
        <f t="shared" si="36"/>
        <v>48076811.569095843</v>
      </c>
      <c r="K85" s="25">
        <f t="shared" si="37"/>
        <v>485628.79988985677</v>
      </c>
      <c r="L85" s="9">
        <f t="shared" si="27"/>
        <v>0.82499999999999996</v>
      </c>
      <c r="M85" s="8">
        <f t="shared" si="29"/>
        <v>2066582.0918964909</v>
      </c>
      <c r="N85" s="9">
        <f t="shared" si="38"/>
        <v>-6.9168160089707609E-2</v>
      </c>
    </row>
    <row r="86" spans="1:14" x14ac:dyDescent="0.35">
      <c r="A86" s="3">
        <v>71</v>
      </c>
      <c r="B86" s="7">
        <f t="shared" si="34"/>
        <v>43986</v>
      </c>
      <c r="C86" s="25">
        <f t="shared" si="30"/>
        <v>18879.049577972321</v>
      </c>
      <c r="D86" s="25">
        <f t="shared" si="28"/>
        <v>61573.476809537024</v>
      </c>
      <c r="E86" s="25">
        <f t="shared" si="35"/>
        <v>9614480.5375025403</v>
      </c>
      <c r="F86" s="26">
        <f t="shared" si="26"/>
        <v>7691584.4300020328</v>
      </c>
      <c r="G86" s="26">
        <f t="shared" si="31"/>
        <v>1634461.6913754321</v>
      </c>
      <c r="H86" s="26">
        <f t="shared" si="32"/>
        <v>192289.61075005081</v>
      </c>
      <c r="I86" s="26">
        <f t="shared" si="33"/>
        <v>96144.805375025404</v>
      </c>
      <c r="J86" s="25">
        <f t="shared" si="36"/>
        <v>48807495.951587811</v>
      </c>
      <c r="K86" s="25">
        <f t="shared" si="37"/>
        <v>493009.45021805854</v>
      </c>
      <c r="L86" s="9">
        <f t="shared" si="27"/>
        <v>0.82499999999999996</v>
      </c>
      <c r="M86" s="8">
        <f t="shared" si="29"/>
        <v>1922896.1075005082</v>
      </c>
      <c r="N86" s="9">
        <f t="shared" si="38"/>
        <v>-6.9528321647325808E-2</v>
      </c>
    </row>
    <row r="87" spans="1:14" x14ac:dyDescent="0.35">
      <c r="A87" s="3">
        <v>72</v>
      </c>
      <c r="B87" s="7">
        <f t="shared" si="34"/>
        <v>43987</v>
      </c>
      <c r="C87" s="25">
        <f t="shared" si="30"/>
        <v>16680.658442228771</v>
      </c>
      <c r="D87" s="25">
        <f t="shared" si="28"/>
        <v>48378.498742896321</v>
      </c>
      <c r="E87" s="25">
        <f t="shared" si="35"/>
        <v>8943125.2968833148</v>
      </c>
      <c r="F87" s="26">
        <f t="shared" si="26"/>
        <v>7154500.2375066523</v>
      </c>
      <c r="G87" s="26">
        <f t="shared" si="31"/>
        <v>1520331.3004701636</v>
      </c>
      <c r="H87" s="26">
        <f t="shared" si="32"/>
        <v>178862.50593766631</v>
      </c>
      <c r="I87" s="26">
        <f t="shared" si="33"/>
        <v>89431.252968833156</v>
      </c>
      <c r="J87" s="25">
        <f t="shared" si="36"/>
        <v>49487377.075311206</v>
      </c>
      <c r="K87" s="25">
        <f t="shared" si="37"/>
        <v>499876.93631627463</v>
      </c>
      <c r="L87" s="9">
        <f t="shared" si="27"/>
        <v>0.82499999999999996</v>
      </c>
      <c r="M87" s="8">
        <f t="shared" si="29"/>
        <v>1788625.0593766631</v>
      </c>
      <c r="N87" s="9">
        <f t="shared" si="38"/>
        <v>-6.9827510493210343E-2</v>
      </c>
    </row>
    <row r="88" spans="1:14" x14ac:dyDescent="0.35">
      <c r="A88" s="3">
        <v>73</v>
      </c>
      <c r="B88" s="7">
        <f t="shared" si="34"/>
        <v>43988</v>
      </c>
      <c r="C88" s="25">
        <f t="shared" si="30"/>
        <v>14855.723660123122</v>
      </c>
      <c r="D88" s="25">
        <f t="shared" si="28"/>
        <v>38108.808839277888</v>
      </c>
      <c r="E88" s="25">
        <f t="shared" si="35"/>
        <v>8316425.2575059431</v>
      </c>
      <c r="F88" s="26">
        <f t="shared" si="26"/>
        <v>6653140.2060047546</v>
      </c>
      <c r="G88" s="26">
        <f t="shared" si="31"/>
        <v>1413792.2937760104</v>
      </c>
      <c r="H88" s="26">
        <f t="shared" si="32"/>
        <v>166328.50515011887</v>
      </c>
      <c r="I88" s="26">
        <f t="shared" si="33"/>
        <v>83164.252575059436</v>
      </c>
      <c r="J88" s="25">
        <f t="shared" si="36"/>
        <v>50119783.792733662</v>
      </c>
      <c r="K88" s="25">
        <f t="shared" si="37"/>
        <v>506264.88295690558</v>
      </c>
      <c r="L88" s="9">
        <f t="shared" si="27"/>
        <v>0.82499999999999996</v>
      </c>
      <c r="M88" s="8">
        <f t="shared" si="29"/>
        <v>1663285.0515011887</v>
      </c>
      <c r="N88" s="9">
        <f t="shared" si="38"/>
        <v>-7.0076177910173842E-2</v>
      </c>
    </row>
    <row r="89" spans="1:14" x14ac:dyDescent="0.35">
      <c r="A89" s="3">
        <v>74</v>
      </c>
      <c r="B89" s="7">
        <f t="shared" si="34"/>
        <v>43989</v>
      </c>
      <c r="C89" s="25">
        <f t="shared" si="30"/>
        <v>13330.015081373003</v>
      </c>
      <c r="D89" s="25">
        <f t="shared" si="28"/>
        <v>30107.315208208536</v>
      </c>
      <c r="E89" s="25">
        <f t="shared" si="35"/>
        <v>7731922.0841796231</v>
      </c>
      <c r="F89" s="26">
        <f t="shared" si="26"/>
        <v>6185537.6673436984</v>
      </c>
      <c r="G89" s="26">
        <f t="shared" si="31"/>
        <v>1314426.754310536</v>
      </c>
      <c r="H89" s="26">
        <f t="shared" si="32"/>
        <v>154638.44168359248</v>
      </c>
      <c r="I89" s="26">
        <f t="shared" si="33"/>
        <v>77319.220841796239</v>
      </c>
      <c r="J89" s="25">
        <f t="shared" si="36"/>
        <v>50707873.86451444</v>
      </c>
      <c r="K89" s="25">
        <f t="shared" si="37"/>
        <v>512205.18671226699</v>
      </c>
      <c r="L89" s="9">
        <f t="shared" si="27"/>
        <v>0.82499999999999996</v>
      </c>
      <c r="M89" s="8">
        <f t="shared" si="29"/>
        <v>1546384.4168359246</v>
      </c>
      <c r="N89" s="9">
        <f t="shared" si="38"/>
        <v>-7.0282982799464211E-2</v>
      </c>
    </row>
    <row r="90" spans="1:14" x14ac:dyDescent="0.35">
      <c r="A90" s="3">
        <v>75</v>
      </c>
      <c r="B90" s="7">
        <f t="shared" si="34"/>
        <v>43990</v>
      </c>
      <c r="C90" s="25">
        <f t="shared" si="30"/>
        <v>12045.868334672943</v>
      </c>
      <c r="D90" s="25">
        <f t="shared" si="28"/>
        <v>23864.633152856462</v>
      </c>
      <c r="E90" s="25">
        <f t="shared" si="35"/>
        <v>7187168.7641117023</v>
      </c>
      <c r="F90" s="26">
        <f t="shared" si="26"/>
        <v>5749735.0112893619</v>
      </c>
      <c r="G90" s="26">
        <f t="shared" si="31"/>
        <v>1221818.6898989894</v>
      </c>
      <c r="H90" s="26">
        <f t="shared" si="32"/>
        <v>143743.37528223405</v>
      </c>
      <c r="I90" s="26">
        <f t="shared" si="33"/>
        <v>71871.687641117023</v>
      </c>
      <c r="J90" s="25">
        <f t="shared" si="36"/>
        <v>51254631.211895719</v>
      </c>
      <c r="K90" s="25">
        <f t="shared" si="37"/>
        <v>517727.98820096673</v>
      </c>
      <c r="L90" s="9">
        <f t="shared" si="27"/>
        <v>0.82499999999999996</v>
      </c>
      <c r="M90" s="8">
        <f t="shared" si="29"/>
        <v>1437433.7528223405</v>
      </c>
      <c r="N90" s="9">
        <f t="shared" si="38"/>
        <v>-7.0455096952224405E-2</v>
      </c>
    </row>
    <row r="91" spans="1:14" x14ac:dyDescent="0.35">
      <c r="A91" s="3">
        <v>76</v>
      </c>
      <c r="B91" s="7">
        <f t="shared" si="34"/>
        <v>43991</v>
      </c>
      <c r="C91" s="25">
        <f t="shared" si="30"/>
        <v>10958.14923816414</v>
      </c>
      <c r="D91" s="25">
        <f t="shared" si="28"/>
        <v>18986.193961151148</v>
      </c>
      <c r="E91" s="25">
        <f t="shared" si="35"/>
        <v>6679765.724963367</v>
      </c>
      <c r="F91" s="26">
        <f t="shared" si="26"/>
        <v>5343812.5799706941</v>
      </c>
      <c r="G91" s="26">
        <f t="shared" si="31"/>
        <v>1135560.1732437725</v>
      </c>
      <c r="H91" s="26">
        <f t="shared" si="32"/>
        <v>133595.31449926735</v>
      </c>
      <c r="I91" s="26">
        <f t="shared" si="33"/>
        <v>66797.657249633674</v>
      </c>
      <c r="J91" s="25">
        <f t="shared" si="36"/>
        <v>51762866.717357904</v>
      </c>
      <c r="K91" s="25">
        <f t="shared" si="37"/>
        <v>522861.68017533224</v>
      </c>
      <c r="L91" s="9">
        <f t="shared" si="27"/>
        <v>0.82499999999999996</v>
      </c>
      <c r="M91" s="8">
        <f t="shared" si="29"/>
        <v>1335953.1449926735</v>
      </c>
      <c r="N91" s="9">
        <f t="shared" si="38"/>
        <v>-7.0598458976223522E-2</v>
      </c>
    </row>
    <row r="92" spans="1:14" x14ac:dyDescent="0.35">
      <c r="A92" s="3">
        <v>77</v>
      </c>
      <c r="B92" s="7">
        <f t="shared" si="34"/>
        <v>43992</v>
      </c>
      <c r="C92" s="25">
        <f t="shared" si="30"/>
        <v>10031.271705178529</v>
      </c>
      <c r="D92" s="25">
        <f t="shared" si="28"/>
        <v>15166.523003848972</v>
      </c>
      <c r="E92" s="25">
        <f t="shared" si="35"/>
        <v>6207386.1502419859</v>
      </c>
      <c r="F92" s="26">
        <f t="shared" si="26"/>
        <v>4965908.9201935893</v>
      </c>
      <c r="G92" s="26">
        <f t="shared" si="31"/>
        <v>1055255.6455411378</v>
      </c>
      <c r="H92" s="26">
        <f t="shared" si="32"/>
        <v>124147.72300483972</v>
      </c>
      <c r="I92" s="26">
        <f t="shared" si="33"/>
        <v>62073.861502419859</v>
      </c>
      <c r="J92" s="25">
        <f t="shared" si="36"/>
        <v>52235221.579337455</v>
      </c>
      <c r="K92" s="25">
        <f t="shared" si="37"/>
        <v>527632.94140744896</v>
      </c>
      <c r="L92" s="9">
        <f t="shared" si="27"/>
        <v>0.82499999999999996</v>
      </c>
      <c r="M92" s="8">
        <f t="shared" si="29"/>
        <v>1241477.2300483973</v>
      </c>
      <c r="N92" s="9">
        <f t="shared" si="38"/>
        <v>-7.0717985356286039E-2</v>
      </c>
    </row>
    <row r="93" spans="1:14" x14ac:dyDescent="0.35">
      <c r="A93" s="3">
        <v>78</v>
      </c>
      <c r="B93" s="7">
        <f t="shared" si="34"/>
        <v>43993</v>
      </c>
      <c r="C93" s="25">
        <f t="shared" si="30"/>
        <v>9236.9782560543135</v>
      </c>
      <c r="D93" s="25">
        <f t="shared" si="28"/>
        <v>12169.185702010946</v>
      </c>
      <c r="E93" s="25">
        <f t="shared" si="35"/>
        <v>5767793.0559756635</v>
      </c>
      <c r="F93" s="26">
        <f t="shared" si="26"/>
        <v>4614234.4447805313</v>
      </c>
      <c r="G93" s="26">
        <f t="shared" si="31"/>
        <v>980524.81951586285</v>
      </c>
      <c r="H93" s="26">
        <f t="shared" si="32"/>
        <v>115355.86111951327</v>
      </c>
      <c r="I93" s="26">
        <f t="shared" si="33"/>
        <v>57677.930559756634</v>
      </c>
      <c r="J93" s="25">
        <f t="shared" si="36"/>
        <v>52674172.457104564</v>
      </c>
      <c r="K93" s="25">
        <f t="shared" si="37"/>
        <v>532066.78865762183</v>
      </c>
      <c r="L93" s="9">
        <f t="shared" si="27"/>
        <v>0.82499999999999996</v>
      </c>
      <c r="M93" s="8">
        <f t="shared" si="29"/>
        <v>1153558.6111951328</v>
      </c>
      <c r="N93" s="9">
        <f t="shared" si="38"/>
        <v>-7.081774576714317E-2</v>
      </c>
    </row>
    <row r="94" spans="1:14" x14ac:dyDescent="0.35">
      <c r="A94" s="3">
        <v>79</v>
      </c>
      <c r="B94" s="7">
        <f t="shared" si="34"/>
        <v>43994</v>
      </c>
      <c r="C94" s="25">
        <f t="shared" si="30"/>
        <v>8552.6763615836098</v>
      </c>
      <c r="D94" s="25">
        <f t="shared" si="28"/>
        <v>9811.1911709789129</v>
      </c>
      <c r="E94" s="25">
        <f t="shared" si="35"/>
        <v>5358850.1341171898</v>
      </c>
      <c r="F94" s="26">
        <f t="shared" si="26"/>
        <v>4287080.107293752</v>
      </c>
      <c r="G94" s="26">
        <f t="shared" si="31"/>
        <v>911004.52279992239</v>
      </c>
      <c r="H94" s="26">
        <f t="shared" si="32"/>
        <v>107177.00268234379</v>
      </c>
      <c r="I94" s="26">
        <f t="shared" si="33"/>
        <v>53588.501341171897</v>
      </c>
      <c r="J94" s="25">
        <f t="shared" si="36"/>
        <v>53082037.823205695</v>
      </c>
      <c r="K94" s="25">
        <f t="shared" si="37"/>
        <v>536186.64084046159</v>
      </c>
      <c r="L94" s="9">
        <f t="shared" si="27"/>
        <v>0.82499999999999996</v>
      </c>
      <c r="M94" s="8">
        <f t="shared" si="29"/>
        <v>1071770.026823438</v>
      </c>
      <c r="N94" s="9">
        <f t="shared" si="38"/>
        <v>-7.0901108602499652E-2</v>
      </c>
    </row>
    <row r="95" spans="1:14" x14ac:dyDescent="0.35">
      <c r="A95" s="3">
        <v>80</v>
      </c>
      <c r="B95" s="7">
        <f t="shared" si="34"/>
        <v>43995</v>
      </c>
      <c r="C95" s="25">
        <f t="shared" si="30"/>
        <v>7960.1826912162524</v>
      </c>
      <c r="D95" s="25">
        <f t="shared" si="28"/>
        <v>7950.8870486015421</v>
      </c>
      <c r="E95" s="25">
        <f t="shared" si="35"/>
        <v>4978527.9223301355</v>
      </c>
      <c r="F95" s="26">
        <f t="shared" si="26"/>
        <v>3982822.3378641084</v>
      </c>
      <c r="G95" s="26">
        <f t="shared" si="31"/>
        <v>846349.7467961231</v>
      </c>
      <c r="H95" s="26">
        <f t="shared" si="32"/>
        <v>99570.558446602707</v>
      </c>
      <c r="I95" s="26">
        <f t="shared" si="33"/>
        <v>49785.279223301353</v>
      </c>
      <c r="J95" s="25">
        <f t="shared" si="36"/>
        <v>53460985.082689695</v>
      </c>
      <c r="K95" s="25">
        <f t="shared" si="37"/>
        <v>540014.39093625953</v>
      </c>
      <c r="L95" s="9">
        <f t="shared" si="27"/>
        <v>0.82499999999999996</v>
      </c>
      <c r="M95" s="8">
        <f t="shared" si="29"/>
        <v>995705.5844660271</v>
      </c>
      <c r="N95" s="9">
        <f t="shared" si="38"/>
        <v>-7.0970861708881894E-2</v>
      </c>
    </row>
    <row r="96" spans="1:14" x14ac:dyDescent="0.35">
      <c r="A96" s="3">
        <v>81</v>
      </c>
      <c r="B96" s="7">
        <f t="shared" si="34"/>
        <v>43996</v>
      </c>
      <c r="C96" s="25">
        <f t="shared" si="30"/>
        <v>7444.768749602903</v>
      </c>
      <c r="D96" s="25">
        <f t="shared" si="28"/>
        <v>6478.5792280645055</v>
      </c>
      <c r="E96" s="25">
        <f t="shared" si="35"/>
        <v>4624906.5067829918</v>
      </c>
      <c r="F96" s="26">
        <f t="shared" si="26"/>
        <v>3699925.2054263935</v>
      </c>
      <c r="G96" s="26">
        <f t="shared" si="31"/>
        <v>786234.10615310865</v>
      </c>
      <c r="H96" s="26">
        <f t="shared" si="32"/>
        <v>92498.130135659841</v>
      </c>
      <c r="I96" s="26">
        <f t="shared" si="33"/>
        <v>46249.065067829921</v>
      </c>
      <c r="J96" s="25">
        <f t="shared" si="36"/>
        <v>53813038.1286259</v>
      </c>
      <c r="K96" s="25">
        <f t="shared" si="37"/>
        <v>543570.48230935249</v>
      </c>
      <c r="L96" s="9">
        <f t="shared" si="27"/>
        <v>0.82499999999999996</v>
      </c>
      <c r="M96" s="8">
        <f t="shared" si="29"/>
        <v>924981.30135659839</v>
      </c>
      <c r="N96" s="9">
        <f t="shared" si="38"/>
        <v>-7.1029312492363328E-2</v>
      </c>
    </row>
    <row r="97" spans="1:14" x14ac:dyDescent="0.35">
      <c r="A97" s="3">
        <v>82</v>
      </c>
      <c r="B97" s="7">
        <f t="shared" si="34"/>
        <v>43997</v>
      </c>
      <c r="C97" s="25">
        <f t="shared" si="30"/>
        <v>6994.4307010801167</v>
      </c>
      <c r="D97" s="25">
        <f t="shared" si="28"/>
        <v>5309.2724695711659</v>
      </c>
      <c r="E97" s="25">
        <f t="shared" si="35"/>
        <v>4296175.6868197946</v>
      </c>
      <c r="F97" s="26">
        <f t="shared" si="26"/>
        <v>3436940.5494558359</v>
      </c>
      <c r="G97" s="26">
        <f t="shared" si="31"/>
        <v>730349.86675936508</v>
      </c>
      <c r="H97" s="26">
        <f t="shared" si="32"/>
        <v>85923.513736395893</v>
      </c>
      <c r="I97" s="26">
        <f t="shared" si="33"/>
        <v>42961.756868197946</v>
      </c>
      <c r="J97" s="25">
        <f t="shared" si="36"/>
        <v>54140085.08874841</v>
      </c>
      <c r="K97" s="25">
        <f t="shared" si="37"/>
        <v>546873.98695705459</v>
      </c>
      <c r="L97" s="9">
        <f t="shared" si="27"/>
        <v>0.82499999999999996</v>
      </c>
      <c r="M97" s="8">
        <f t="shared" si="29"/>
        <v>859235.13736395887</v>
      </c>
      <c r="N97" s="9">
        <f t="shared" si="38"/>
        <v>-7.1078370877567632E-2</v>
      </c>
    </row>
    <row r="98" spans="1:14" x14ac:dyDescent="0.35">
      <c r="A98" s="3">
        <v>83</v>
      </c>
      <c r="B98" s="7">
        <f t="shared" si="34"/>
        <v>43998</v>
      </c>
      <c r="C98" s="25">
        <f t="shared" si="30"/>
        <v>6599.3270635558174</v>
      </c>
      <c r="D98" s="25">
        <f t="shared" si="28"/>
        <v>4377.0579897026737</v>
      </c>
      <c r="E98" s="25">
        <f t="shared" si="35"/>
        <v>3990633.313021488</v>
      </c>
      <c r="F98" s="26">
        <f t="shared" si="26"/>
        <v>3192506.6504171905</v>
      </c>
      <c r="G98" s="26">
        <f t="shared" si="31"/>
        <v>678407.66321365302</v>
      </c>
      <c r="H98" s="26">
        <f t="shared" si="32"/>
        <v>79812.66626042976</v>
      </c>
      <c r="I98" s="26">
        <f t="shared" si="33"/>
        <v>39906.33313021488</v>
      </c>
      <c r="J98" s="25">
        <f t="shared" si="36"/>
        <v>54443886.083744951</v>
      </c>
      <c r="K98" s="25">
        <f t="shared" si="37"/>
        <v>549942.68387621164</v>
      </c>
      <c r="L98" s="9">
        <f t="shared" ref="L98:L129" si="39">IF(A98&lt;$P$16,$Q$16,IF(A98&lt;$P$17,$Q$17,IF(A98&lt;$P$18,$Q$18,$Q$19)))</f>
        <v>0.82499999999999996</v>
      </c>
      <c r="M98" s="8">
        <f t="shared" si="29"/>
        <v>798126.66260429763</v>
      </c>
      <c r="N98" s="9">
        <f t="shared" si="38"/>
        <v>-7.1119618021133979E-2</v>
      </c>
    </row>
    <row r="99" spans="1:14" x14ac:dyDescent="0.35">
      <c r="A99" s="3">
        <v>84</v>
      </c>
      <c r="B99" s="7">
        <f t="shared" si="34"/>
        <v>43999</v>
      </c>
      <c r="C99" s="25">
        <f t="shared" si="30"/>
        <v>6251.3429201720946</v>
      </c>
      <c r="D99" s="25">
        <f t="shared" si="28"/>
        <v>3630.7776356607283</v>
      </c>
      <c r="E99" s="25">
        <f t="shared" si="35"/>
        <v>3706682.340874522</v>
      </c>
      <c r="F99" s="26">
        <f t="shared" si="26"/>
        <v>2965345.8726996179</v>
      </c>
      <c r="G99" s="26">
        <f t="shared" si="31"/>
        <v>630135.99794866878</v>
      </c>
      <c r="H99" s="26">
        <f t="shared" si="32"/>
        <v>74133.646817490444</v>
      </c>
      <c r="I99" s="26">
        <f t="shared" si="33"/>
        <v>37066.823408745222</v>
      </c>
      <c r="J99" s="25">
        <f t="shared" si="36"/>
        <v>54726080.868022904</v>
      </c>
      <c r="K99" s="25">
        <f t="shared" si="37"/>
        <v>552793.13624265557</v>
      </c>
      <c r="L99" s="9">
        <f t="shared" si="39"/>
        <v>0.82499999999999996</v>
      </c>
      <c r="M99" s="8">
        <f t="shared" si="29"/>
        <v>741336.46817490447</v>
      </c>
      <c r="N99" s="9">
        <f t="shared" si="38"/>
        <v>-7.1154363198550508E-2</v>
      </c>
    </row>
    <row r="100" spans="1:14" x14ac:dyDescent="0.35">
      <c r="A100" s="3">
        <v>85</v>
      </c>
      <c r="B100" s="7">
        <f t="shared" si="34"/>
        <v>44000</v>
      </c>
      <c r="C100" s="25">
        <f t="shared" si="30"/>
        <v>5943.7500916737572</v>
      </c>
      <c r="D100" s="25">
        <f t="shared" si="28"/>
        <v>3030.6760552438836</v>
      </c>
      <c r="E100" s="25">
        <f t="shared" si="35"/>
        <v>3442827.0109352572</v>
      </c>
      <c r="F100" s="26">
        <f t="shared" si="26"/>
        <v>2754261.6087482059</v>
      </c>
      <c r="G100" s="26">
        <f t="shared" si="31"/>
        <v>585280.59185899375</v>
      </c>
      <c r="H100" s="26">
        <f t="shared" si="32"/>
        <v>68856.540218705151</v>
      </c>
      <c r="I100" s="26">
        <f t="shared" si="33"/>
        <v>34428.270109352576</v>
      </c>
      <c r="J100" s="25">
        <f t="shared" si="36"/>
        <v>54988196.262127601</v>
      </c>
      <c r="K100" s="25">
        <f t="shared" si="37"/>
        <v>555440.76648613741</v>
      </c>
      <c r="L100" s="9">
        <f t="shared" si="39"/>
        <v>0.82499999999999996</v>
      </c>
      <c r="M100" s="8">
        <f t="shared" si="29"/>
        <v>688565.40218705148</v>
      </c>
      <c r="N100" s="9">
        <f t="shared" si="38"/>
        <v>-7.118369087894727E-2</v>
      </c>
    </row>
    <row r="101" spans="1:14" x14ac:dyDescent="0.35">
      <c r="A101" s="3">
        <v>86</v>
      </c>
      <c r="B101" s="7">
        <f t="shared" si="34"/>
        <v>44001</v>
      </c>
      <c r="C101" s="25">
        <f t="shared" si="30"/>
        <v>5670.9405463336334</v>
      </c>
      <c r="D101" s="25">
        <f t="shared" si="28"/>
        <v>2545.8165867730368</v>
      </c>
      <c r="E101" s="25">
        <f t="shared" si="35"/>
        <v>3197668.4648822644</v>
      </c>
      <c r="F101" s="26">
        <f t="shared" si="26"/>
        <v>2558134.7719058115</v>
      </c>
      <c r="G101" s="26">
        <f t="shared" si="31"/>
        <v>543603.63902998494</v>
      </c>
      <c r="H101" s="26">
        <f t="shared" si="32"/>
        <v>63953.369297645288</v>
      </c>
      <c r="I101" s="26">
        <f t="shared" si="33"/>
        <v>31976.684648822644</v>
      </c>
      <c r="J101" s="25">
        <f t="shared" si="36"/>
        <v>55231653.31504374</v>
      </c>
      <c r="K101" s="25">
        <f t="shared" si="37"/>
        <v>557899.9286368055</v>
      </c>
      <c r="L101" s="9">
        <f t="shared" si="39"/>
        <v>0.82499999999999996</v>
      </c>
      <c r="M101" s="8">
        <f t="shared" si="29"/>
        <v>639533.69297645288</v>
      </c>
      <c r="N101" s="9">
        <f t="shared" si="38"/>
        <v>-7.120849966446452E-2</v>
      </c>
    </row>
    <row r="102" spans="1:14" x14ac:dyDescent="0.35">
      <c r="A102" s="3">
        <v>87</v>
      </c>
      <c r="B102" s="7">
        <f t="shared" si="34"/>
        <v>44002</v>
      </c>
      <c r="C102" s="25">
        <f t="shared" si="30"/>
        <v>5428.216044827599</v>
      </c>
      <c r="D102" s="25">
        <f t="shared" si="28"/>
        <v>2152.0869415858115</v>
      </c>
      <c r="E102" s="25">
        <f t="shared" si="35"/>
        <v>2969900.0286802249</v>
      </c>
      <c r="F102" s="26">
        <f t="shared" si="26"/>
        <v>2375920.0229441798</v>
      </c>
      <c r="G102" s="26">
        <f t="shared" si="31"/>
        <v>504883.00487563829</v>
      </c>
      <c r="H102" s="26">
        <f t="shared" si="32"/>
        <v>59398.000573604499</v>
      </c>
      <c r="I102" s="26">
        <f t="shared" si="33"/>
        <v>29699.000286802249</v>
      </c>
      <c r="J102" s="25">
        <f t="shared" si="36"/>
        <v>55457774.156488985</v>
      </c>
      <c r="K102" s="25">
        <f t="shared" si="37"/>
        <v>560183.97754029278</v>
      </c>
      <c r="L102" s="9">
        <f t="shared" si="39"/>
        <v>0.82499999999999996</v>
      </c>
      <c r="M102" s="8">
        <f t="shared" si="29"/>
        <v>593980.00573604507</v>
      </c>
      <c r="N102" s="9">
        <f t="shared" si="38"/>
        <v>-7.1229534488474799E-2</v>
      </c>
    </row>
    <row r="103" spans="1:14" x14ac:dyDescent="0.35">
      <c r="A103" s="3">
        <v>88</v>
      </c>
      <c r="B103" s="7">
        <f t="shared" si="34"/>
        <v>44003</v>
      </c>
      <c r="C103" s="25">
        <f t="shared" si="30"/>
        <v>5211.6212203522919</v>
      </c>
      <c r="D103" s="25">
        <f t="shared" si="28"/>
        <v>1830.6600306646653</v>
      </c>
      <c r="E103" s="25">
        <f t="shared" si="35"/>
        <v>2758302.3340813187</v>
      </c>
      <c r="F103" s="26">
        <f t="shared" si="26"/>
        <v>2206641.867265055</v>
      </c>
      <c r="G103" s="26">
        <f t="shared" si="31"/>
        <v>468911.39679382421</v>
      </c>
      <c r="H103" s="26">
        <f t="shared" si="32"/>
        <v>55166.046681626372</v>
      </c>
      <c r="I103" s="26">
        <f t="shared" si="33"/>
        <v>27583.023340813186</v>
      </c>
      <c r="J103" s="25">
        <f t="shared" si="36"/>
        <v>55667788.515659943</v>
      </c>
      <c r="K103" s="25">
        <f t="shared" si="37"/>
        <v>562305.33470363577</v>
      </c>
      <c r="L103" s="9">
        <f t="shared" si="39"/>
        <v>0.82499999999999996</v>
      </c>
      <c r="M103" s="8">
        <f t="shared" si="29"/>
        <v>551660.46681626374</v>
      </c>
      <c r="N103" s="9">
        <f t="shared" si="38"/>
        <v>-7.1247413231258383E-2</v>
      </c>
    </row>
    <row r="104" spans="1:14" x14ac:dyDescent="0.35">
      <c r="A104" s="3">
        <v>89</v>
      </c>
      <c r="B104" s="7">
        <f t="shared" si="34"/>
        <v>44004</v>
      </c>
      <c r="C104" s="25">
        <f t="shared" si="30"/>
        <v>5017.8104008245064</v>
      </c>
      <c r="D104" s="25">
        <f t="shared" si="28"/>
        <v>1566.8058425262843</v>
      </c>
      <c r="E104" s="25">
        <f t="shared" si="35"/>
        <v>2561738.4037974626</v>
      </c>
      <c r="F104" s="26">
        <f t="shared" si="26"/>
        <v>2049390.7230379703</v>
      </c>
      <c r="G104" s="26">
        <f t="shared" si="31"/>
        <v>435495.52864556864</v>
      </c>
      <c r="H104" s="26">
        <f t="shared" si="32"/>
        <v>51234.76807594925</v>
      </c>
      <c r="I104" s="26">
        <f t="shared" si="33"/>
        <v>25617.384037974625</v>
      </c>
      <c r="J104" s="25">
        <f t="shared" si="36"/>
        <v>55862839.89499855</v>
      </c>
      <c r="K104" s="25">
        <f t="shared" si="37"/>
        <v>564275.55065655103</v>
      </c>
      <c r="L104" s="9">
        <f t="shared" si="39"/>
        <v>0.82499999999999996</v>
      </c>
      <c r="M104" s="8">
        <f t="shared" si="29"/>
        <v>512347.68075949256</v>
      </c>
      <c r="N104" s="9">
        <f t="shared" si="38"/>
        <v>-7.1262648715164745E-2</v>
      </c>
    </row>
    <row r="105" spans="1:14" x14ac:dyDescent="0.35">
      <c r="A105" s="3">
        <v>90</v>
      </c>
      <c r="B105" s="7">
        <f t="shared" si="34"/>
        <v>44005</v>
      </c>
      <c r="C105" s="25">
        <f t="shared" si="30"/>
        <v>4843.9407898324616</v>
      </c>
      <c r="D105" s="25">
        <f t="shared" si="28"/>
        <v>1348.9739928867582</v>
      </c>
      <c r="E105" s="25">
        <f t="shared" si="35"/>
        <v>2379148.7907011327</v>
      </c>
      <c r="F105" s="26">
        <f t="shared" si="26"/>
        <v>1903319.0325609064</v>
      </c>
      <c r="G105" s="26">
        <f t="shared" si="31"/>
        <v>404455.29441919259</v>
      </c>
      <c r="H105" s="26">
        <f t="shared" si="32"/>
        <v>47582.975814022655</v>
      </c>
      <c r="I105" s="26">
        <f t="shared" si="33"/>
        <v>23791.487907011327</v>
      </c>
      <c r="J105" s="25">
        <f t="shared" si="36"/>
        <v>56043991.396409944</v>
      </c>
      <c r="K105" s="25">
        <f t="shared" si="37"/>
        <v>566105.36380212067</v>
      </c>
      <c r="L105" s="9">
        <f t="shared" si="39"/>
        <v>0.82499999999999996</v>
      </c>
      <c r="M105" s="8">
        <f t="shared" si="29"/>
        <v>475829.75814022659</v>
      </c>
      <c r="N105" s="9">
        <f t="shared" si="38"/>
        <v>-7.1275666877485655E-2</v>
      </c>
    </row>
    <row r="106" spans="1:14" x14ac:dyDescent="0.35">
      <c r="A106" s="3">
        <v>91</v>
      </c>
      <c r="B106" s="7">
        <f t="shared" si="34"/>
        <v>44006</v>
      </c>
      <c r="C106" s="25">
        <f t="shared" si="30"/>
        <v>4687.586350471709</v>
      </c>
      <c r="D106" s="25">
        <f t="shared" si="28"/>
        <v>1168.0849340258214</v>
      </c>
      <c r="E106" s="25">
        <f t="shared" si="35"/>
        <v>2209546.8348635589</v>
      </c>
      <c r="F106" s="26">
        <f t="shared" si="26"/>
        <v>1767637.4678908472</v>
      </c>
      <c r="G106" s="26">
        <f t="shared" si="31"/>
        <v>375622.96192680503</v>
      </c>
      <c r="H106" s="26">
        <f t="shared" si="32"/>
        <v>44190.93669727118</v>
      </c>
      <c r="I106" s="26">
        <f t="shared" si="33"/>
        <v>22095.46834863559</v>
      </c>
      <c r="J106" s="25">
        <f t="shared" si="36"/>
        <v>56212231.203752384</v>
      </c>
      <c r="K106" s="25">
        <f t="shared" si="37"/>
        <v>567804.75579547859</v>
      </c>
      <c r="L106" s="9">
        <f t="shared" si="39"/>
        <v>0.82499999999999996</v>
      </c>
      <c r="M106" s="8">
        <f t="shared" si="29"/>
        <v>441909.36697271181</v>
      </c>
      <c r="N106" s="9">
        <f t="shared" si="38"/>
        <v>-7.1286821782841181E-2</v>
      </c>
    </row>
    <row r="107" spans="1:14" x14ac:dyDescent="0.35">
      <c r="A107" s="3">
        <v>92</v>
      </c>
      <c r="B107" s="7">
        <f t="shared" si="34"/>
        <v>44007</v>
      </c>
      <c r="C107" s="25">
        <f t="shared" si="30"/>
        <v>4546.6680355056087</v>
      </c>
      <c r="D107" s="25">
        <f t="shared" si="28"/>
        <v>1016.9820154854668</v>
      </c>
      <c r="E107" s="25">
        <f t="shared" si="35"/>
        <v>2052014.0821782399</v>
      </c>
      <c r="F107" s="26">
        <f t="shared" si="26"/>
        <v>1641611.265742592</v>
      </c>
      <c r="G107" s="26">
        <f t="shared" si="31"/>
        <v>348842.39397030079</v>
      </c>
      <c r="H107" s="26">
        <f t="shared" si="32"/>
        <v>41040.281643564798</v>
      </c>
      <c r="I107" s="26">
        <f t="shared" si="33"/>
        <v>20520.140821782399</v>
      </c>
      <c r="J107" s="25">
        <f t="shared" si="36"/>
        <v>56368477.729932025</v>
      </c>
      <c r="K107" s="25">
        <f t="shared" si="37"/>
        <v>569383.00353466684</v>
      </c>
      <c r="L107" s="9">
        <f t="shared" si="39"/>
        <v>0.82499999999999996</v>
      </c>
      <c r="M107" s="8">
        <f t="shared" si="29"/>
        <v>410402.81643564801</v>
      </c>
      <c r="N107" s="9">
        <f t="shared" si="38"/>
        <v>-7.1296408023433733E-2</v>
      </c>
    </row>
    <row r="108" spans="1:14" x14ac:dyDescent="0.35">
      <c r="A108" s="3">
        <v>93</v>
      </c>
      <c r="B108" s="7">
        <f t="shared" si="34"/>
        <v>44008</v>
      </c>
      <c r="C108" s="25">
        <f t="shared" si="30"/>
        <v>4419.3969900247212</v>
      </c>
      <c r="D108" s="25">
        <f t="shared" si="28"/>
        <v>890.00755709498776</v>
      </c>
      <c r="E108" s="25">
        <f t="shared" si="35"/>
        <v>1905695.8932408085</v>
      </c>
      <c r="F108" s="26">
        <f t="shared" si="26"/>
        <v>1524556.7145926468</v>
      </c>
      <c r="G108" s="26">
        <f t="shared" si="31"/>
        <v>323968.30185093748</v>
      </c>
      <c r="H108" s="26">
        <f t="shared" si="32"/>
        <v>38113.917864816169</v>
      </c>
      <c r="I108" s="26">
        <f t="shared" si="33"/>
        <v>19056.958932408084</v>
      </c>
      <c r="J108" s="25">
        <f t="shared" si="36"/>
        <v>56513584.440028913</v>
      </c>
      <c r="K108" s="25">
        <f t="shared" si="37"/>
        <v>570848.72787907987</v>
      </c>
      <c r="L108" s="9">
        <f t="shared" si="39"/>
        <v>0.82499999999999996</v>
      </c>
      <c r="M108" s="8">
        <f t="shared" si="29"/>
        <v>381139.1786481617</v>
      </c>
      <c r="N108" s="9">
        <f t="shared" si="38"/>
        <v>-7.1304670961182093E-2</v>
      </c>
    </row>
    <row r="109" spans="1:14" x14ac:dyDescent="0.35">
      <c r="A109" s="3">
        <v>94</v>
      </c>
      <c r="B109" s="7">
        <f t="shared" si="34"/>
        <v>44009</v>
      </c>
      <c r="C109" s="25">
        <f t="shared" si="30"/>
        <v>4304.228100133404</v>
      </c>
      <c r="D109" s="25">
        <f t="shared" si="28"/>
        <v>782.674557712558</v>
      </c>
      <c r="E109" s="25">
        <f t="shared" si="35"/>
        <v>1769797.2598985957</v>
      </c>
      <c r="F109" s="26">
        <f t="shared" si="26"/>
        <v>1415837.8079188766</v>
      </c>
      <c r="G109" s="26">
        <f t="shared" si="31"/>
        <v>300865.53418276127</v>
      </c>
      <c r="H109" s="26">
        <f t="shared" si="32"/>
        <v>35395.945197971916</v>
      </c>
      <c r="I109" s="26">
        <f t="shared" si="33"/>
        <v>17697.972598985958</v>
      </c>
      <c r="J109" s="25">
        <f t="shared" si="36"/>
        <v>56648344.36390809</v>
      </c>
      <c r="K109" s="25">
        <f t="shared" si="37"/>
        <v>572209.93923139479</v>
      </c>
      <c r="L109" s="9">
        <f t="shared" si="39"/>
        <v>0.82499999999999996</v>
      </c>
      <c r="M109" s="8">
        <f t="shared" si="29"/>
        <v>353959.45197971916</v>
      </c>
      <c r="N109" s="9">
        <f t="shared" si="38"/>
        <v>-7.1311815187419469E-2</v>
      </c>
    </row>
    <row r="110" spans="1:14" x14ac:dyDescent="0.35">
      <c r="A110" s="3">
        <v>95</v>
      </c>
      <c r="B110" s="7">
        <f t="shared" si="34"/>
        <v>44010</v>
      </c>
      <c r="C110" s="25">
        <f t="shared" si="30"/>
        <v>4199.8218325730959</v>
      </c>
      <c r="D110" s="25">
        <f t="shared" si="28"/>
        <v>691.41218584472699</v>
      </c>
      <c r="E110" s="25">
        <f t="shared" si="35"/>
        <v>1643578.838545267</v>
      </c>
      <c r="F110" s="26">
        <f t="shared" si="26"/>
        <v>1314863.0708362137</v>
      </c>
      <c r="G110" s="26">
        <f t="shared" si="31"/>
        <v>279408.40255269542</v>
      </c>
      <c r="H110" s="26">
        <f t="shared" si="32"/>
        <v>32871.57677090534</v>
      </c>
      <c r="I110" s="26">
        <f t="shared" si="33"/>
        <v>16435.78838545267</v>
      </c>
      <c r="J110" s="25">
        <f t="shared" si="36"/>
        <v>56773494.313000917</v>
      </c>
      <c r="K110" s="25">
        <f t="shared" si="37"/>
        <v>573474.08013132238</v>
      </c>
      <c r="L110" s="9">
        <f t="shared" si="39"/>
        <v>0.82499999999999996</v>
      </c>
      <c r="M110" s="8">
        <f t="shared" si="29"/>
        <v>328715.76770905341</v>
      </c>
      <c r="N110" s="9">
        <f t="shared" si="38"/>
        <v>-7.1318011510855595E-2</v>
      </c>
    </row>
    <row r="111" spans="1:14" x14ac:dyDescent="0.35">
      <c r="A111" s="3">
        <v>96</v>
      </c>
      <c r="B111" s="7">
        <f t="shared" si="34"/>
        <v>44011</v>
      </c>
      <c r="C111" s="25">
        <f t="shared" si="30"/>
        <v>4105.0127493065665</v>
      </c>
      <c r="D111" s="25">
        <f t="shared" si="28"/>
        <v>613.36822265007493</v>
      </c>
      <c r="E111" s="25">
        <f t="shared" si="35"/>
        <v>1526353.2031242091</v>
      </c>
      <c r="F111" s="26">
        <f t="shared" si="26"/>
        <v>1221082.5624993674</v>
      </c>
      <c r="G111" s="26">
        <f t="shared" si="31"/>
        <v>259480.04453111556</v>
      </c>
      <c r="H111" s="26">
        <f t="shared" si="32"/>
        <v>30527.064062484184</v>
      </c>
      <c r="I111" s="26">
        <f t="shared" si="33"/>
        <v>15263.532031242092</v>
      </c>
      <c r="J111" s="25">
        <f t="shared" si="36"/>
        <v>56889718.816583768</v>
      </c>
      <c r="K111" s="25">
        <f t="shared" si="37"/>
        <v>574648.06501599762</v>
      </c>
      <c r="L111" s="9">
        <f t="shared" si="39"/>
        <v>0.82499999999999996</v>
      </c>
      <c r="M111" s="8">
        <f t="shared" si="29"/>
        <v>305270.64062484185</v>
      </c>
      <c r="N111" s="9">
        <f t="shared" si="38"/>
        <v>-7.1323402730601226E-2</v>
      </c>
    </row>
    <row r="112" spans="1:14" x14ac:dyDescent="0.35">
      <c r="A112" s="3">
        <v>97</v>
      </c>
      <c r="B112" s="7">
        <f t="shared" si="34"/>
        <v>44012</v>
      </c>
      <c r="C112" s="25">
        <f t="shared" si="30"/>
        <v>4018.7834202638223</v>
      </c>
      <c r="D112" s="25">
        <f t="shared" si="28"/>
        <v>546.25549603030061</v>
      </c>
      <c r="E112" s="25">
        <f t="shared" si="35"/>
        <v>1417481.3163852852</v>
      </c>
      <c r="F112" s="26">
        <f t="shared" si="26"/>
        <v>1133985.0531082281</v>
      </c>
      <c r="G112" s="26">
        <f t="shared" si="31"/>
        <v>240971.82378549851</v>
      </c>
      <c r="H112" s="26">
        <f t="shared" si="32"/>
        <v>28349.626327705704</v>
      </c>
      <c r="I112" s="26">
        <f t="shared" si="33"/>
        <v>14174.813163852852</v>
      </c>
      <c r="J112" s="25">
        <f t="shared" si="36"/>
        <v>56997653.793090411</v>
      </c>
      <c r="K112" s="25">
        <f t="shared" si="37"/>
        <v>575738.31730394345</v>
      </c>
      <c r="L112" s="9">
        <f t="shared" si="39"/>
        <v>0.82499999999999996</v>
      </c>
      <c r="M112" s="8">
        <f t="shared" si="29"/>
        <v>283496.26327705703</v>
      </c>
      <c r="N112" s="9">
        <f t="shared" si="38"/>
        <v>-7.1328108406416013E-2</v>
      </c>
    </row>
    <row r="113" spans="1:14" x14ac:dyDescent="0.35">
      <c r="A113" s="3">
        <v>98</v>
      </c>
      <c r="B113" s="7">
        <f t="shared" si="34"/>
        <v>44013</v>
      </c>
      <c r="C113" s="25">
        <f t="shared" ref="C113:C144" si="40">C112-(L113*C112*E112/SUM(C112:J112))</f>
        <v>3940.2427207266069</v>
      </c>
      <c r="D113" s="25">
        <f t="shared" si="28"/>
        <v>488.23232155994094</v>
      </c>
      <c r="E113" s="25">
        <f t="shared" si="35"/>
        <v>1316369.2148032011</v>
      </c>
      <c r="F113" s="26">
        <f t="shared" si="26"/>
        <v>1053095.3718425611</v>
      </c>
      <c r="G113" s="26">
        <f t="shared" ref="G113:G144" si="41">$E113*$Q$39</f>
        <v>223782.76651654422</v>
      </c>
      <c r="H113" s="26">
        <f t="shared" ref="H113:H144" si="42">$E113*$Q$40</f>
        <v>26327.384296064025</v>
      </c>
      <c r="I113" s="26">
        <f t="shared" ref="I113:I144" si="43">$E113*$Q$41</f>
        <v>13163.692148032012</v>
      </c>
      <c r="J113" s="25">
        <f t="shared" si="36"/>
        <v>57097889.97189194</v>
      </c>
      <c r="K113" s="25">
        <f t="shared" si="37"/>
        <v>576750.80395850434</v>
      </c>
      <c r="L113" s="9">
        <f t="shared" si="39"/>
        <v>0.82499999999999996</v>
      </c>
      <c r="M113" s="8">
        <f t="shared" si="29"/>
        <v>263273.84296064026</v>
      </c>
      <c r="N113" s="9">
        <f t="shared" si="38"/>
        <v>-7.1332228801385344E-2</v>
      </c>
    </row>
    <row r="114" spans="1:14" x14ac:dyDescent="0.35">
      <c r="A114" s="3">
        <v>99</v>
      </c>
      <c r="B114" s="7">
        <f t="shared" si="34"/>
        <v>44014</v>
      </c>
      <c r="C114" s="25">
        <f t="shared" si="40"/>
        <v>3868.6077051713701</v>
      </c>
      <c r="D114" s="25">
        <f t="shared" si="28"/>
        <v>437.80925672519265</v>
      </c>
      <c r="E114" s="25">
        <f t="shared" si="35"/>
        <v>1222464.9003976483</v>
      </c>
      <c r="F114" s="26">
        <f t="shared" si="26"/>
        <v>977971.92031811876</v>
      </c>
      <c r="G114" s="26">
        <f t="shared" si="41"/>
        <v>207819.03306760022</v>
      </c>
      <c r="H114" s="26">
        <f t="shared" si="42"/>
        <v>24449.298007952966</v>
      </c>
      <c r="I114" s="26">
        <f t="shared" si="43"/>
        <v>12224.649003976483</v>
      </c>
      <c r="J114" s="25">
        <f t="shared" si="36"/>
        <v>57190976.080653027</v>
      </c>
      <c r="K114" s="25">
        <f t="shared" si="37"/>
        <v>577691.0676833638</v>
      </c>
      <c r="L114" s="9">
        <f t="shared" si="39"/>
        <v>0.82499999999999996</v>
      </c>
      <c r="M114" s="8">
        <f t="shared" si="29"/>
        <v>244492.98007952969</v>
      </c>
      <c r="N114" s="9">
        <f t="shared" ref="N114:N145" si="44">E114/E113-1</f>
        <v>-7.1335848141656499E-2</v>
      </c>
    </row>
    <row r="115" spans="1:14" x14ac:dyDescent="0.35">
      <c r="A115" s="3">
        <v>100</v>
      </c>
      <c r="B115" s="7">
        <f t="shared" si="34"/>
        <v>44015</v>
      </c>
      <c r="C115" s="25">
        <f t="shared" si="40"/>
        <v>3803.1884102971899</v>
      </c>
      <c r="D115" s="25">
        <f t="shared" si="28"/>
        <v>393.7762374180748</v>
      </c>
      <c r="E115" s="25">
        <f t="shared" si="35"/>
        <v>1135255.4312548547</v>
      </c>
      <c r="F115" s="26">
        <f t="shared" si="26"/>
        <v>908204.34500388382</v>
      </c>
      <c r="G115" s="26">
        <f t="shared" si="41"/>
        <v>192993.4233133253</v>
      </c>
      <c r="H115" s="26">
        <f t="shared" si="42"/>
        <v>22705.108625097095</v>
      </c>
      <c r="I115" s="26">
        <f t="shared" si="43"/>
        <v>11352.554312548547</v>
      </c>
      <c r="J115" s="25">
        <f t="shared" si="36"/>
        <v>57277421.812895425</v>
      </c>
      <c r="K115" s="25">
        <f t="shared" si="37"/>
        <v>578564.25689793355</v>
      </c>
      <c r="L115" s="9">
        <f t="shared" si="39"/>
        <v>0.82499999999999996</v>
      </c>
      <c r="M115" s="8">
        <f t="shared" si="29"/>
        <v>227051.08625097093</v>
      </c>
      <c r="N115" s="9">
        <f t="shared" si="44"/>
        <v>-7.1339037312585285E-2</v>
      </c>
    </row>
    <row r="116" spans="1:14" x14ac:dyDescent="0.35">
      <c r="A116" s="3">
        <v>101</v>
      </c>
      <c r="B116" s="7">
        <f t="shared" si="34"/>
        <v>44016</v>
      </c>
      <c r="C116" s="25">
        <f t="shared" si="40"/>
        <v>3743.3750666249844</v>
      </c>
      <c r="D116" s="25">
        <f t="shared" si="28"/>
        <v>355.14552173576141</v>
      </c>
      <c r="E116" s="25">
        <f t="shared" si="35"/>
        <v>1054264.201653148</v>
      </c>
      <c r="F116" s="26">
        <f t="shared" si="26"/>
        <v>843411.36132251844</v>
      </c>
      <c r="G116" s="26">
        <f t="shared" si="41"/>
        <v>179224.91428103519</v>
      </c>
      <c r="H116" s="26">
        <f t="shared" si="42"/>
        <v>21085.284033062962</v>
      </c>
      <c r="I116" s="26">
        <f t="shared" si="43"/>
        <v>10542.642016531481</v>
      </c>
      <c r="J116" s="25">
        <f t="shared" si="36"/>
        <v>57357700.589819871</v>
      </c>
      <c r="K116" s="25">
        <f t="shared" si="37"/>
        <v>579375.15363454411</v>
      </c>
      <c r="L116" s="9">
        <f t="shared" si="39"/>
        <v>0.82499999999999996</v>
      </c>
      <c r="M116" s="8">
        <f t="shared" si="29"/>
        <v>210852.84033062964</v>
      </c>
      <c r="N116" s="9">
        <f t="shared" si="44"/>
        <v>-7.1341856089763844E-2</v>
      </c>
    </row>
    <row r="117" spans="1:14" x14ac:dyDescent="0.35">
      <c r="A117" s="3">
        <v>102</v>
      </c>
      <c r="B117" s="7">
        <f t="shared" si="34"/>
        <v>44017</v>
      </c>
      <c r="C117" s="25">
        <f t="shared" si="40"/>
        <v>3688.6272981973648</v>
      </c>
      <c r="D117" s="25">
        <f t="shared" si="28"/>
        <v>321.10690972944076</v>
      </c>
      <c r="E117" s="25">
        <f t="shared" si="35"/>
        <v>979048.40220121422</v>
      </c>
      <c r="F117" s="26">
        <f t="shared" si="26"/>
        <v>783238.72176097147</v>
      </c>
      <c r="G117" s="26">
        <f t="shared" si="41"/>
        <v>166438.22837420643</v>
      </c>
      <c r="H117" s="26">
        <f t="shared" si="42"/>
        <v>19580.968044024285</v>
      </c>
      <c r="I117" s="26">
        <f t="shared" si="43"/>
        <v>9790.4840220121423</v>
      </c>
      <c r="J117" s="25">
        <f t="shared" si="36"/>
        <v>57432252.129793912</v>
      </c>
      <c r="K117" s="25">
        <f t="shared" si="37"/>
        <v>580128.1994928678</v>
      </c>
      <c r="L117" s="9">
        <f t="shared" si="39"/>
        <v>0.82499999999999996</v>
      </c>
      <c r="M117" s="8">
        <f t="shared" si="29"/>
        <v>195809.68044024287</v>
      </c>
      <c r="N117" s="9">
        <f t="shared" si="44"/>
        <v>-7.1344354986151548E-2</v>
      </c>
    </row>
    <row r="118" spans="1:14" x14ac:dyDescent="0.35">
      <c r="A118" s="3">
        <v>103</v>
      </c>
      <c r="B118" s="7">
        <f t="shared" si="34"/>
        <v>44018</v>
      </c>
      <c r="C118" s="25">
        <f t="shared" si="40"/>
        <v>3638.4649694265172</v>
      </c>
      <c r="D118" s="25">
        <f t="shared" si="28"/>
        <v>290.99251106792798</v>
      </c>
      <c r="E118" s="25">
        <f t="shared" si="35"/>
        <v>909196.65019998839</v>
      </c>
      <c r="F118" s="26">
        <f t="shared" si="26"/>
        <v>727357.32015999081</v>
      </c>
      <c r="G118" s="26">
        <f t="shared" si="41"/>
        <v>154563.43053399803</v>
      </c>
      <c r="H118" s="26">
        <f t="shared" si="42"/>
        <v>18183.933003999769</v>
      </c>
      <c r="I118" s="26">
        <f t="shared" si="43"/>
        <v>9091.9665019998847</v>
      </c>
      <c r="J118" s="25">
        <f t="shared" si="36"/>
        <v>57501484.838235289</v>
      </c>
      <c r="K118" s="25">
        <f t="shared" si="37"/>
        <v>580827.51978015434</v>
      </c>
      <c r="L118" s="9">
        <f t="shared" si="39"/>
        <v>0.82499999999999996</v>
      </c>
      <c r="M118" s="8">
        <f t="shared" si="29"/>
        <v>181839.33003999767</v>
      </c>
      <c r="N118" s="9">
        <f t="shared" si="44"/>
        <v>-7.1346576782288507E-2</v>
      </c>
    </row>
    <row r="119" spans="1:14" x14ac:dyDescent="0.35">
      <c r="A119" s="3">
        <v>104</v>
      </c>
      <c r="B119" s="7">
        <f t="shared" si="34"/>
        <v>44019</v>
      </c>
      <c r="C119" s="25">
        <f t="shared" si="40"/>
        <v>3592.4604015422301</v>
      </c>
      <c r="D119" s="25">
        <f t="shared" si="28"/>
        <v>264.24895118523301</v>
      </c>
      <c r="E119" s="25">
        <f t="shared" si="35"/>
        <v>844326.78045632772</v>
      </c>
      <c r="F119" s="26">
        <f t="shared" si="26"/>
        <v>675461.42436506227</v>
      </c>
      <c r="G119" s="26">
        <f t="shared" si="41"/>
        <v>143535.55267757573</v>
      </c>
      <c r="H119" s="26">
        <f t="shared" si="42"/>
        <v>16886.535609126553</v>
      </c>
      <c r="I119" s="26">
        <f t="shared" si="43"/>
        <v>8443.2678045632765</v>
      </c>
      <c r="J119" s="25">
        <f t="shared" si="36"/>
        <v>57565778.029928006</v>
      </c>
      <c r="K119" s="25">
        <f t="shared" si="37"/>
        <v>581476.9459588686</v>
      </c>
      <c r="L119" s="9">
        <f t="shared" si="39"/>
        <v>0.82499999999999996</v>
      </c>
      <c r="M119" s="8">
        <f t="shared" si="29"/>
        <v>168865.35609126557</v>
      </c>
      <c r="N119" s="9">
        <f t="shared" si="44"/>
        <v>-7.1348557794831069E-2</v>
      </c>
    </row>
    <row r="120" spans="1:14" x14ac:dyDescent="0.35">
      <c r="A120" s="3">
        <v>105</v>
      </c>
      <c r="B120" s="7">
        <f t="shared" si="34"/>
        <v>44020</v>
      </c>
      <c r="C120" s="25">
        <f t="shared" si="40"/>
        <v>3550.2317318539867</v>
      </c>
      <c r="D120" s="25">
        <f t="shared" si="28"/>
        <v>240.41538307716831</v>
      </c>
      <c r="E120" s="25">
        <f t="shared" si="35"/>
        <v>784083.78694724326</v>
      </c>
      <c r="F120" s="26">
        <f t="shared" si="26"/>
        <v>627267.02955779468</v>
      </c>
      <c r="G120" s="26">
        <f t="shared" si="41"/>
        <v>133294.24378103137</v>
      </c>
      <c r="H120" s="26">
        <f t="shared" si="42"/>
        <v>15681.675738944865</v>
      </c>
      <c r="I120" s="26">
        <f t="shared" si="43"/>
        <v>7840.8378694724324</v>
      </c>
      <c r="J120" s="25">
        <f t="shared" si="36"/>
        <v>57625483.995117411</v>
      </c>
      <c r="K120" s="25">
        <f t="shared" si="37"/>
        <v>582080.03651633742</v>
      </c>
      <c r="L120" s="9">
        <f t="shared" si="39"/>
        <v>0.82499999999999996</v>
      </c>
      <c r="M120" s="8">
        <f t="shared" si="29"/>
        <v>156816.75738944867</v>
      </c>
      <c r="N120" s="9">
        <f t="shared" si="44"/>
        <v>-7.1350328928954876E-2</v>
      </c>
    </row>
    <row r="121" spans="1:14" x14ac:dyDescent="0.35">
      <c r="A121" s="3">
        <v>106</v>
      </c>
      <c r="B121" s="7">
        <f t="shared" si="34"/>
        <v>44021</v>
      </c>
      <c r="C121" s="25">
        <f t="shared" si="40"/>
        <v>3511.4372298412368</v>
      </c>
      <c r="D121" s="25">
        <f t="shared" si="28"/>
        <v>219.10603932062622</v>
      </c>
      <c r="E121" s="25">
        <f t="shared" si="35"/>
        <v>728137.90601106652</v>
      </c>
      <c r="F121" s="26">
        <f t="shared" si="26"/>
        <v>582510.32480885321</v>
      </c>
      <c r="G121" s="26">
        <f t="shared" si="41"/>
        <v>123783.44402188131</v>
      </c>
      <c r="H121" s="26">
        <f t="shared" si="42"/>
        <v>14562.758120221331</v>
      </c>
      <c r="I121" s="26">
        <f t="shared" si="43"/>
        <v>7281.3790601106657</v>
      </c>
      <c r="J121" s="25">
        <f t="shared" si="36"/>
        <v>57680929.920051537</v>
      </c>
      <c r="K121" s="25">
        <f t="shared" si="37"/>
        <v>582640.09636415693</v>
      </c>
      <c r="L121" s="9">
        <f t="shared" si="39"/>
        <v>0.82499999999999996</v>
      </c>
      <c r="M121" s="8">
        <f t="shared" si="29"/>
        <v>145627.5812022133</v>
      </c>
      <c r="N121" s="9">
        <f t="shared" si="44"/>
        <v>-7.1351916552179651E-2</v>
      </c>
    </row>
    <row r="122" spans="1:14" x14ac:dyDescent="0.35">
      <c r="A122" s="3">
        <v>107</v>
      </c>
      <c r="B122" s="7">
        <f t="shared" si="34"/>
        <v>44022</v>
      </c>
      <c r="C122" s="25">
        <f t="shared" si="40"/>
        <v>3475.7704170050183</v>
      </c>
      <c r="D122" s="25">
        <f t="shared" si="28"/>
        <v>199.99634232668797</v>
      </c>
      <c r="E122" s="25">
        <f t="shared" si="35"/>
        <v>676182.83209153486</v>
      </c>
      <c r="F122" s="26">
        <f t="shared" si="26"/>
        <v>540946.26567322796</v>
      </c>
      <c r="G122" s="26">
        <f t="shared" si="41"/>
        <v>114951.08145556094</v>
      </c>
      <c r="H122" s="26">
        <f t="shared" si="42"/>
        <v>13523.656641830697</v>
      </c>
      <c r="I122" s="26">
        <f t="shared" si="43"/>
        <v>6761.8283209153487</v>
      </c>
      <c r="J122" s="25">
        <f t="shared" si="36"/>
        <v>57732419.671976604</v>
      </c>
      <c r="K122" s="25">
        <f t="shared" si="37"/>
        <v>583160.19486845052</v>
      </c>
      <c r="L122" s="9">
        <f t="shared" si="39"/>
        <v>0.82499999999999996</v>
      </c>
      <c r="M122" s="8">
        <f t="shared" si="29"/>
        <v>135236.56641830699</v>
      </c>
      <c r="N122" s="9">
        <f t="shared" si="44"/>
        <v>-7.1353343220593168E-2</v>
      </c>
    </row>
    <row r="123" spans="1:14" x14ac:dyDescent="0.35">
      <c r="A123" s="3">
        <v>108</v>
      </c>
      <c r="B123" s="7">
        <f t="shared" si="34"/>
        <v>44023</v>
      </c>
      <c r="C123" s="25">
        <f t="shared" si="40"/>
        <v>3442.9558640731716</v>
      </c>
      <c r="D123" s="25">
        <f t="shared" si="28"/>
        <v>182.81180967686271</v>
      </c>
      <c r="E123" s="25">
        <f t="shared" si="35"/>
        <v>627934.05745629244</v>
      </c>
      <c r="F123" s="26">
        <f t="shared" si="26"/>
        <v>502347.245965034</v>
      </c>
      <c r="G123" s="26">
        <f t="shared" si="41"/>
        <v>106748.78976756972</v>
      </c>
      <c r="H123" s="26">
        <f t="shared" si="42"/>
        <v>12558.681149125849</v>
      </c>
      <c r="I123" s="26">
        <f t="shared" si="43"/>
        <v>6279.3405745629243</v>
      </c>
      <c r="J123" s="25">
        <f t="shared" si="36"/>
        <v>57780235.457960218</v>
      </c>
      <c r="K123" s="25">
        <f t="shared" si="37"/>
        <v>583643.18260565877</v>
      </c>
      <c r="L123" s="9">
        <f t="shared" si="39"/>
        <v>0.82499999999999996</v>
      </c>
      <c r="M123" s="8">
        <f t="shared" si="29"/>
        <v>125586.8114912585</v>
      </c>
      <c r="N123" s="9">
        <f t="shared" si="44"/>
        <v>-7.1354628283006982E-2</v>
      </c>
    </row>
    <row r="124" spans="1:14" x14ac:dyDescent="0.35">
      <c r="A124" s="3">
        <v>109</v>
      </c>
      <c r="B124" s="7">
        <f t="shared" si="34"/>
        <v>44024</v>
      </c>
      <c r="C124" s="25">
        <f t="shared" si="40"/>
        <v>3412.7455608188566</v>
      </c>
      <c r="D124" s="25">
        <f t="shared" si="28"/>
        <v>167.31916051196188</v>
      </c>
      <c r="E124" s="25">
        <f t="shared" si="35"/>
        <v>583127.32773326209</v>
      </c>
      <c r="F124" s="26">
        <f t="shared" si="26"/>
        <v>466501.86218660971</v>
      </c>
      <c r="G124" s="26">
        <f t="shared" si="41"/>
        <v>99131.645714654558</v>
      </c>
      <c r="H124" s="26">
        <f t="shared" si="42"/>
        <v>11662.546554665241</v>
      </c>
      <c r="I124" s="26">
        <f t="shared" si="43"/>
        <v>5831.2732773326206</v>
      </c>
      <c r="J124" s="25">
        <f t="shared" si="36"/>
        <v>57824639.366308905</v>
      </c>
      <c r="K124" s="25">
        <f t="shared" si="37"/>
        <v>584091.70693241328</v>
      </c>
      <c r="L124" s="9">
        <f t="shared" si="39"/>
        <v>0.82499999999999996</v>
      </c>
      <c r="M124" s="8">
        <f t="shared" si="29"/>
        <v>116625.46554665241</v>
      </c>
      <c r="N124" s="9">
        <f t="shared" si="44"/>
        <v>-7.1355788384115715E-2</v>
      </c>
    </row>
    <row r="125" spans="1:14" x14ac:dyDescent="0.35">
      <c r="A125" s="3">
        <v>110</v>
      </c>
      <c r="B125" s="7">
        <f t="shared" si="34"/>
        <v>44025</v>
      </c>
      <c r="C125" s="25">
        <f t="shared" si="40"/>
        <v>3384.9157714243152</v>
      </c>
      <c r="D125" s="25">
        <f t="shared" si="28"/>
        <v>153.3191597785127</v>
      </c>
      <c r="E125" s="25">
        <f t="shared" si="35"/>
        <v>541517.20554244274</v>
      </c>
      <c r="F125" s="26">
        <f t="shared" si="26"/>
        <v>433213.7644339542</v>
      </c>
      <c r="G125" s="26">
        <f t="shared" si="41"/>
        <v>92057.924942215279</v>
      </c>
      <c r="H125" s="26">
        <f t="shared" si="42"/>
        <v>10830.344110848855</v>
      </c>
      <c r="I125" s="26">
        <f t="shared" si="43"/>
        <v>5415.1720554244275</v>
      </c>
      <c r="J125" s="25">
        <f t="shared" si="36"/>
        <v>57865874.79877004</v>
      </c>
      <c r="K125" s="25">
        <f t="shared" si="37"/>
        <v>584508.22645222279</v>
      </c>
      <c r="L125" s="9">
        <f t="shared" si="39"/>
        <v>0.82499999999999996</v>
      </c>
      <c r="M125" s="8">
        <f t="shared" si="29"/>
        <v>108303.44110848857</v>
      </c>
      <c r="N125" s="9">
        <f t="shared" si="44"/>
        <v>-7.1356837884046009E-2</v>
      </c>
    </row>
    <row r="126" spans="1:14" x14ac:dyDescent="0.35">
      <c r="A126" s="3">
        <v>111</v>
      </c>
      <c r="B126" s="7">
        <f t="shared" si="34"/>
        <v>44026</v>
      </c>
      <c r="C126" s="25">
        <f t="shared" si="40"/>
        <v>3359.2643027845211</v>
      </c>
      <c r="D126" s="25">
        <f t="shared" si="28"/>
        <v>140.64083847367868</v>
      </c>
      <c r="E126" s="25">
        <f t="shared" si="35"/>
        <v>502875.73493649857</v>
      </c>
      <c r="F126" s="26">
        <f t="shared" si="26"/>
        <v>402300.5879491989</v>
      </c>
      <c r="G126" s="26">
        <f t="shared" si="41"/>
        <v>85488.874939204761</v>
      </c>
      <c r="H126" s="26">
        <f t="shared" si="42"/>
        <v>10057.514698729972</v>
      </c>
      <c r="I126" s="26">
        <f t="shared" si="43"/>
        <v>5028.7573493649861</v>
      </c>
      <c r="J126" s="25">
        <f t="shared" si="36"/>
        <v>57904167.801161975</v>
      </c>
      <c r="K126" s="25">
        <f t="shared" si="37"/>
        <v>584895.02445618168</v>
      </c>
      <c r="L126" s="9">
        <f t="shared" si="39"/>
        <v>0.82499999999999996</v>
      </c>
      <c r="M126" s="8">
        <f t="shared" si="29"/>
        <v>100575.14698729971</v>
      </c>
      <c r="N126" s="9">
        <f t="shared" si="44"/>
        <v>-7.135778920863034E-2</v>
      </c>
    </row>
    <row r="127" spans="1:14" x14ac:dyDescent="0.35">
      <c r="A127" s="3">
        <v>112</v>
      </c>
      <c r="B127" s="7">
        <f t="shared" si="34"/>
        <v>44027</v>
      </c>
      <c r="C127" s="25">
        <f t="shared" si="40"/>
        <v>3335.6081250205548</v>
      </c>
      <c r="D127" s="25">
        <f t="shared" si="28"/>
        <v>129.1368066192253</v>
      </c>
      <c r="E127" s="25">
        <f t="shared" si="35"/>
        <v>466991.19979350996</v>
      </c>
      <c r="F127" s="26">
        <f t="shared" si="26"/>
        <v>373592.95983480802</v>
      </c>
      <c r="G127" s="26">
        <f t="shared" si="41"/>
        <v>79388.503964896707</v>
      </c>
      <c r="H127" s="26">
        <f t="shared" si="42"/>
        <v>9339.8239958701997</v>
      </c>
      <c r="I127" s="26">
        <f t="shared" si="43"/>
        <v>4669.9119979350999</v>
      </c>
      <c r="J127" s="25">
        <f t="shared" si="36"/>
        <v>57939728.299561054</v>
      </c>
      <c r="K127" s="25">
        <f t="shared" si="37"/>
        <v>585254.2214097078</v>
      </c>
      <c r="L127" s="9">
        <f t="shared" si="39"/>
        <v>0.82499999999999996</v>
      </c>
      <c r="M127" s="8">
        <f t="shared" si="29"/>
        <v>93398.239958702005</v>
      </c>
      <c r="N127" s="9">
        <f t="shared" si="44"/>
        <v>-7.1358653142251871E-2</v>
      </c>
    </row>
    <row r="128" spans="1:14" x14ac:dyDescent="0.35">
      <c r="A128" s="3">
        <v>113</v>
      </c>
      <c r="B128" s="7">
        <f t="shared" si="34"/>
        <v>44028</v>
      </c>
      <c r="C128" s="25">
        <f t="shared" si="40"/>
        <v>3313.7812932544039</v>
      </c>
      <c r="D128" s="25">
        <f t="shared" si="28"/>
        <v>118.67943673056975</v>
      </c>
      <c r="E128" s="25">
        <f t="shared" si="35"/>
        <v>433666.96972419979</v>
      </c>
      <c r="F128" s="26">
        <f t="shared" si="26"/>
        <v>346933.57577935985</v>
      </c>
      <c r="G128" s="26">
        <f t="shared" si="41"/>
        <v>73723.384853113967</v>
      </c>
      <c r="H128" s="26">
        <f t="shared" si="42"/>
        <v>8673.3393944839954</v>
      </c>
      <c r="I128" s="26">
        <f t="shared" si="43"/>
        <v>4336.6696972419977</v>
      </c>
      <c r="J128" s="25">
        <f t="shared" si="36"/>
        <v>57972751.248689309</v>
      </c>
      <c r="K128" s="25">
        <f t="shared" si="37"/>
        <v>585587.78655241744</v>
      </c>
      <c r="L128" s="9">
        <f t="shared" si="39"/>
        <v>0.82499999999999996</v>
      </c>
      <c r="M128" s="8">
        <f t="shared" si="29"/>
        <v>86733.393944839961</v>
      </c>
      <c r="N128" s="9">
        <f t="shared" si="44"/>
        <v>-7.1359439073038655E-2</v>
      </c>
    </row>
    <row r="129" spans="1:14" x14ac:dyDescent="0.35">
      <c r="A129" s="3">
        <v>114</v>
      </c>
      <c r="B129" s="7">
        <f t="shared" si="34"/>
        <v>44029</v>
      </c>
      <c r="C129" s="25">
        <f t="shared" si="40"/>
        <v>3293.6331277795161</v>
      </c>
      <c r="D129" s="25">
        <f t="shared" si="28"/>
        <v>109.15774302281501</v>
      </c>
      <c r="E129" s="25">
        <f t="shared" si="35"/>
        <v>402720.42746022524</v>
      </c>
      <c r="F129" s="26">
        <f t="shared" si="26"/>
        <v>322176.3419681802</v>
      </c>
      <c r="G129" s="26">
        <f t="shared" si="41"/>
        <v>68462.47266823829</v>
      </c>
      <c r="H129" s="26">
        <f t="shared" si="42"/>
        <v>8054.4085492045051</v>
      </c>
      <c r="I129" s="26">
        <f t="shared" si="43"/>
        <v>4027.2042746022526</v>
      </c>
      <c r="J129" s="25">
        <f t="shared" si="36"/>
        <v>58003417.698691234</v>
      </c>
      <c r="K129" s="25">
        <f t="shared" si="37"/>
        <v>585897.54867364897</v>
      </c>
      <c r="L129" s="9">
        <f t="shared" si="39"/>
        <v>0.82499999999999996</v>
      </c>
      <c r="M129" s="8">
        <f t="shared" si="29"/>
        <v>80544.085492045051</v>
      </c>
      <c r="N129" s="9">
        <f t="shared" si="44"/>
        <v>-7.13601551984826E-2</v>
      </c>
    </row>
    <row r="130" spans="1:14" x14ac:dyDescent="0.35">
      <c r="A130" s="3">
        <v>115</v>
      </c>
      <c r="B130" s="7">
        <f t="shared" si="34"/>
        <v>44030</v>
      </c>
      <c r="C130" s="25">
        <f t="shared" si="40"/>
        <v>3275.0266164601926</v>
      </c>
      <c r="D130" s="25">
        <f t="shared" si="28"/>
        <v>100.47481858643491</v>
      </c>
      <c r="E130" s="25">
        <f t="shared" si="35"/>
        <v>373981.97207739344</v>
      </c>
      <c r="F130" s="26">
        <f t="shared" ref="F130:F193" si="45">$E130*$Q$38</f>
        <v>299185.57766191475</v>
      </c>
      <c r="G130" s="26">
        <f t="shared" si="41"/>
        <v>63576.935253156887</v>
      </c>
      <c r="H130" s="26">
        <f t="shared" si="42"/>
        <v>7479.639441547869</v>
      </c>
      <c r="I130" s="26">
        <f t="shared" si="43"/>
        <v>3739.8197207739345</v>
      </c>
      <c r="J130" s="25">
        <f t="shared" si="36"/>
        <v>58031895.786061637</v>
      </c>
      <c r="K130" s="25">
        <f t="shared" si="37"/>
        <v>586185.20612183481</v>
      </c>
      <c r="L130" s="9">
        <f t="shared" ref="L130:L136" si="46">IF(A130&lt;$P$16,$Q$16,IF(A130&lt;$P$17,$Q$17,IF(A130&lt;$P$18,$Q$18,$Q$19)))</f>
        <v>0.82499999999999996</v>
      </c>
      <c r="M130" s="8">
        <f t="shared" si="29"/>
        <v>74796.394415478688</v>
      </c>
      <c r="N130" s="9">
        <f t="shared" si="44"/>
        <v>-7.1360808698163636E-2</v>
      </c>
    </row>
    <row r="131" spans="1:14" x14ac:dyDescent="0.35">
      <c r="A131" s="3">
        <v>116</v>
      </c>
      <c r="B131" s="7">
        <f t="shared" si="34"/>
        <v>44031</v>
      </c>
      <c r="C131" s="25">
        <f t="shared" si="40"/>
        <v>3257.8370087610324</v>
      </c>
      <c r="D131" s="25">
        <f t="shared" ref="D131:D194" si="47">D130+C130*(E130/SUM(C130:J130))*L131-$Q$35*D130</f>
        <v>92.545721638986237</v>
      </c>
      <c r="E131" s="25">
        <f t="shared" si="35"/>
        <v>347294.09277651191</v>
      </c>
      <c r="F131" s="26">
        <f t="shared" si="45"/>
        <v>277835.27422120952</v>
      </c>
      <c r="G131" s="26">
        <f t="shared" si="41"/>
        <v>59039.995772007031</v>
      </c>
      <c r="H131" s="26">
        <f t="shared" si="42"/>
        <v>6945.8818555302387</v>
      </c>
      <c r="I131" s="26">
        <f t="shared" si="43"/>
        <v>3472.9409277651193</v>
      </c>
      <c r="J131" s="25">
        <f t="shared" si="36"/>
        <v>58058341.654087104</v>
      </c>
      <c r="K131" s="25">
        <f t="shared" si="37"/>
        <v>586452.33610189008</v>
      </c>
      <c r="L131" s="9">
        <f t="shared" si="46"/>
        <v>0.82499999999999996</v>
      </c>
      <c r="M131" s="8">
        <f t="shared" ref="M131:M194" si="48">SUM(G131:I131)</f>
        <v>69458.81855530238</v>
      </c>
      <c r="N131" s="9">
        <f t="shared" si="44"/>
        <v>-7.1361405879101114E-2</v>
      </c>
    </row>
    <row r="132" spans="1:14" x14ac:dyDescent="0.35">
      <c r="A132" s="3">
        <v>117</v>
      </c>
      <c r="B132" s="7">
        <f t="shared" si="34"/>
        <v>44032</v>
      </c>
      <c r="C132" s="25">
        <f t="shared" si="40"/>
        <v>3241.9505754491593</v>
      </c>
      <c r="D132" s="25">
        <f t="shared" si="47"/>
        <v>85.295724541112662</v>
      </c>
      <c r="E132" s="25">
        <f t="shared" si="35"/>
        <v>322510.50829431368</v>
      </c>
      <c r="F132" s="26">
        <f t="shared" si="45"/>
        <v>258008.40663545096</v>
      </c>
      <c r="G132" s="26">
        <f t="shared" si="41"/>
        <v>54826.786410033332</v>
      </c>
      <c r="H132" s="26">
        <f t="shared" si="42"/>
        <v>6450.2101658862739</v>
      </c>
      <c r="I132" s="26">
        <f t="shared" si="43"/>
        <v>3225.1050829431369</v>
      </c>
      <c r="J132" s="25">
        <f t="shared" si="36"/>
        <v>58082900.307790577</v>
      </c>
      <c r="K132" s="25">
        <f t="shared" si="37"/>
        <v>586700.40331101615</v>
      </c>
      <c r="L132" s="9">
        <f t="shared" si="46"/>
        <v>0.82499999999999996</v>
      </c>
      <c r="M132" s="8">
        <f t="shared" si="48"/>
        <v>64502.101658862739</v>
      </c>
      <c r="N132" s="9">
        <f t="shared" si="44"/>
        <v>-7.1361952298298337E-2</v>
      </c>
    </row>
    <row r="133" spans="1:14" x14ac:dyDescent="0.35">
      <c r="A133" s="3">
        <v>118</v>
      </c>
      <c r="B133" s="7">
        <f t="shared" si="34"/>
        <v>44033</v>
      </c>
      <c r="C133" s="25">
        <f t="shared" si="40"/>
        <v>3227.2635118917879</v>
      </c>
      <c r="D133" s="25">
        <f t="shared" si="47"/>
        <v>78.658856963206006</v>
      </c>
      <c r="E133" s="25">
        <f t="shared" si="35"/>
        <v>299495.3673472837</v>
      </c>
      <c r="F133" s="26">
        <f t="shared" si="45"/>
        <v>239596.29387782697</v>
      </c>
      <c r="G133" s="26">
        <f t="shared" si="41"/>
        <v>50914.212449038234</v>
      </c>
      <c r="H133" s="26">
        <f t="shared" si="42"/>
        <v>5989.9073469456744</v>
      </c>
      <c r="I133" s="26">
        <f t="shared" si="43"/>
        <v>2994.9536734728372</v>
      </c>
      <c r="J133" s="25">
        <f t="shared" si="36"/>
        <v>58105706.40801996</v>
      </c>
      <c r="K133" s="25">
        <f t="shared" si="37"/>
        <v>586930.76795979775</v>
      </c>
      <c r="L133" s="9">
        <f t="shared" si="46"/>
        <v>0.82499999999999996</v>
      </c>
      <c r="M133" s="8">
        <f t="shared" si="48"/>
        <v>59899.073469456744</v>
      </c>
      <c r="N133" s="9">
        <f t="shared" si="44"/>
        <v>-7.1362452866270742E-2</v>
      </c>
    </row>
    <row r="134" spans="1:14" x14ac:dyDescent="0.35">
      <c r="A134" s="3">
        <v>119</v>
      </c>
      <c r="B134" s="7">
        <f t="shared" si="34"/>
        <v>44034</v>
      </c>
      <c r="C134" s="25">
        <f t="shared" si="40"/>
        <v>3213.6809661235743</v>
      </c>
      <c r="D134" s="25">
        <f t="shared" si="47"/>
        <v>72.57668849061821</v>
      </c>
      <c r="E134" s="25">
        <f t="shared" si="35"/>
        <v>278122.50582243281</v>
      </c>
      <c r="F134" s="26">
        <f t="shared" si="45"/>
        <v>222498.00465794627</v>
      </c>
      <c r="G134" s="26">
        <f t="shared" si="41"/>
        <v>47280.82598981358</v>
      </c>
      <c r="H134" s="26">
        <f t="shared" si="42"/>
        <v>5562.4501164486564</v>
      </c>
      <c r="I134" s="26">
        <f t="shared" si="43"/>
        <v>2781.2250582243282</v>
      </c>
      <c r="J134" s="25">
        <f t="shared" si="36"/>
        <v>58126885.008996665</v>
      </c>
      <c r="K134" s="25">
        <f t="shared" si="37"/>
        <v>587144.69322218862</v>
      </c>
      <c r="L134" s="9">
        <f t="shared" si="46"/>
        <v>0.82499999999999996</v>
      </c>
      <c r="M134" s="8">
        <f t="shared" si="48"/>
        <v>55624.501164486566</v>
      </c>
      <c r="N134" s="9">
        <f t="shared" si="44"/>
        <v>-7.1362911934686801E-2</v>
      </c>
    </row>
    <row r="135" spans="1:14" x14ac:dyDescent="0.35">
      <c r="A135" s="3">
        <v>120</v>
      </c>
      <c r="B135" s="7">
        <f t="shared" si="34"/>
        <v>44035</v>
      </c>
      <c r="C135" s="25">
        <f t="shared" si="40"/>
        <v>3201.1161755909015</v>
      </c>
      <c r="D135" s="25">
        <f t="shared" si="47"/>
        <v>66.997306900636275</v>
      </c>
      <c r="E135" s="25">
        <f t="shared" si="35"/>
        <v>258274.75672152455</v>
      </c>
      <c r="F135" s="26">
        <f t="shared" si="45"/>
        <v>206619.80537721966</v>
      </c>
      <c r="G135" s="26">
        <f t="shared" si="41"/>
        <v>43906.708642659178</v>
      </c>
      <c r="H135" s="26">
        <f t="shared" si="42"/>
        <v>5165.4951344304909</v>
      </c>
      <c r="I135" s="26">
        <f t="shared" si="43"/>
        <v>2582.7475672152455</v>
      </c>
      <c r="J135" s="25">
        <f t="shared" si="36"/>
        <v>58146552.243336961</v>
      </c>
      <c r="K135" s="25">
        <f t="shared" si="37"/>
        <v>587343.35215491895</v>
      </c>
      <c r="L135" s="9">
        <f t="shared" si="46"/>
        <v>0.82499999999999996</v>
      </c>
      <c r="M135" s="8">
        <f t="shared" si="48"/>
        <v>51654.951344304915</v>
      </c>
      <c r="N135" s="9">
        <f t="shared" si="44"/>
        <v>-7.1363333370727089E-2</v>
      </c>
    </row>
    <row r="136" spans="1:14" x14ac:dyDescent="0.35">
      <c r="A136" s="3">
        <v>121</v>
      </c>
      <c r="B136" s="7">
        <f t="shared" si="34"/>
        <v>44036</v>
      </c>
      <c r="C136" s="25">
        <f t="shared" si="40"/>
        <v>3189.489698782535</v>
      </c>
      <c r="D136" s="25">
        <f t="shared" si="47"/>
        <v>61.8744569838438</v>
      </c>
      <c r="E136" s="25">
        <f t="shared" si="35"/>
        <v>239843.30913956941</v>
      </c>
      <c r="F136" s="26">
        <f t="shared" si="45"/>
        <v>191874.64731165554</v>
      </c>
      <c r="G136" s="26">
        <f t="shared" si="41"/>
        <v>40773.362553726802</v>
      </c>
      <c r="H136" s="26">
        <f t="shared" si="42"/>
        <v>4796.8661827913884</v>
      </c>
      <c r="I136" s="26">
        <f t="shared" si="43"/>
        <v>2398.4330913956942</v>
      </c>
      <c r="J136" s="25">
        <f t="shared" si="36"/>
        <v>58164815.958276562</v>
      </c>
      <c r="K136" s="25">
        <f t="shared" si="37"/>
        <v>587527.83412400575</v>
      </c>
      <c r="L136" s="9">
        <f t="shared" si="46"/>
        <v>0.82499999999999996</v>
      </c>
      <c r="M136" s="8">
        <f t="shared" si="48"/>
        <v>47968.661827913886</v>
      </c>
      <c r="N136" s="9">
        <f t="shared" si="44"/>
        <v>-7.1363720620316706E-2</v>
      </c>
    </row>
    <row r="137" spans="1:14" x14ac:dyDescent="0.35">
      <c r="A137" s="3">
        <v>122</v>
      </c>
      <c r="B137" s="7">
        <f t="shared" si="34"/>
        <v>44037</v>
      </c>
      <c r="C137" s="25">
        <f t="shared" si="40"/>
        <v>3189.489698782535</v>
      </c>
      <c r="D137" s="25">
        <f t="shared" si="47"/>
        <v>46.40584273788285</v>
      </c>
      <c r="E137" s="25">
        <f t="shared" si="35"/>
        <v>222727.11281527471</v>
      </c>
      <c r="F137" s="26">
        <f t="shared" si="45"/>
        <v>178181.69025221979</v>
      </c>
      <c r="G137" s="26">
        <f t="shared" si="41"/>
        <v>37863.6091785967</v>
      </c>
      <c r="H137" s="26">
        <f t="shared" si="42"/>
        <v>4454.5422563054944</v>
      </c>
      <c r="I137" s="26">
        <f t="shared" si="43"/>
        <v>2227.2711281527472</v>
      </c>
      <c r="J137" s="25">
        <f t="shared" si="36"/>
        <v>58181776.306565717</v>
      </c>
      <c r="K137" s="25">
        <f t="shared" si="37"/>
        <v>587699.15077339113</v>
      </c>
      <c r="L137" s="9">
        <f t="shared" ref="L137:L168" si="49">$Q$1</f>
        <v>0</v>
      </c>
      <c r="M137" s="8">
        <f t="shared" si="48"/>
        <v>44545.422563054941</v>
      </c>
      <c r="N137" s="9">
        <f t="shared" si="44"/>
        <v>-7.1364076762026496E-2</v>
      </c>
    </row>
    <row r="138" spans="1:14" x14ac:dyDescent="0.35">
      <c r="A138" s="3">
        <v>123</v>
      </c>
      <c r="B138" s="7">
        <f t="shared" si="34"/>
        <v>44038</v>
      </c>
      <c r="C138" s="25">
        <f t="shared" si="40"/>
        <v>3189.489698782535</v>
      </c>
      <c r="D138" s="25">
        <f t="shared" si="47"/>
        <v>34.804382053412141</v>
      </c>
      <c r="E138" s="25">
        <f t="shared" si="35"/>
        <v>206829.63478915385</v>
      </c>
      <c r="F138" s="26">
        <f t="shared" si="45"/>
        <v>165463.70783132309</v>
      </c>
      <c r="G138" s="26">
        <f t="shared" si="41"/>
        <v>35161.037914156157</v>
      </c>
      <c r="H138" s="26">
        <f t="shared" si="42"/>
        <v>4136.592695783077</v>
      </c>
      <c r="I138" s="26">
        <f t="shared" si="43"/>
        <v>2068.2963478915385</v>
      </c>
      <c r="J138" s="25">
        <f t="shared" si="36"/>
        <v>58197526.29525765</v>
      </c>
      <c r="K138" s="25">
        <f t="shared" si="37"/>
        <v>587858.2415682592</v>
      </c>
      <c r="L138" s="9">
        <f t="shared" si="49"/>
        <v>0</v>
      </c>
      <c r="M138" s="8">
        <f t="shared" si="48"/>
        <v>41365.926957830772</v>
      </c>
      <c r="N138" s="9">
        <f t="shared" si="44"/>
        <v>-7.1376483200345286E-2</v>
      </c>
    </row>
    <row r="139" spans="1:14" x14ac:dyDescent="0.35">
      <c r="A139" s="3">
        <v>124</v>
      </c>
      <c r="B139" s="7">
        <f t="shared" si="34"/>
        <v>44039</v>
      </c>
      <c r="C139" s="25">
        <f t="shared" si="40"/>
        <v>3189.489698782535</v>
      </c>
      <c r="D139" s="25">
        <f t="shared" si="47"/>
        <v>26.103286540059106</v>
      </c>
      <c r="E139" s="25">
        <f t="shared" si="35"/>
        <v>192064.79054258479</v>
      </c>
      <c r="F139" s="26">
        <f t="shared" si="45"/>
        <v>153651.83243406782</v>
      </c>
      <c r="G139" s="26">
        <f t="shared" si="41"/>
        <v>32651.014392239416</v>
      </c>
      <c r="H139" s="26">
        <f t="shared" si="42"/>
        <v>3841.2958108516959</v>
      </c>
      <c r="I139" s="26">
        <f t="shared" si="43"/>
        <v>1920.647905425848</v>
      </c>
      <c r="J139" s="25">
        <f t="shared" si="36"/>
        <v>58212152.105146304</v>
      </c>
      <c r="K139" s="25">
        <f t="shared" si="37"/>
        <v>588005.97702167998</v>
      </c>
      <c r="L139" s="9">
        <f t="shared" si="49"/>
        <v>0</v>
      </c>
      <c r="M139" s="8">
        <f t="shared" si="48"/>
        <v>38412.958108516956</v>
      </c>
      <c r="N139" s="9">
        <f t="shared" si="44"/>
        <v>-7.1386502527167495E-2</v>
      </c>
    </row>
    <row r="140" spans="1:14" x14ac:dyDescent="0.35">
      <c r="A140" s="3">
        <v>125</v>
      </c>
      <c r="B140" s="7">
        <f t="shared" si="34"/>
        <v>44040</v>
      </c>
      <c r="C140" s="25">
        <f t="shared" si="40"/>
        <v>3189.489698782535</v>
      </c>
      <c r="D140" s="25">
        <f t="shared" si="47"/>
        <v>19.57746490504433</v>
      </c>
      <c r="E140" s="25">
        <f t="shared" si="35"/>
        <v>178352.40275403517</v>
      </c>
      <c r="F140" s="26">
        <f t="shared" si="45"/>
        <v>142681.92220322814</v>
      </c>
      <c r="G140" s="26">
        <f t="shared" si="41"/>
        <v>30319.908468185982</v>
      </c>
      <c r="H140" s="26">
        <f t="shared" si="42"/>
        <v>3567.0480550807033</v>
      </c>
      <c r="I140" s="26">
        <f t="shared" si="43"/>
        <v>1783.5240275403517</v>
      </c>
      <c r="J140" s="25">
        <f t="shared" si="36"/>
        <v>58225733.829620391</v>
      </c>
      <c r="K140" s="25">
        <f t="shared" si="37"/>
        <v>588143.16615778184</v>
      </c>
      <c r="L140" s="9">
        <f t="shared" si="49"/>
        <v>0</v>
      </c>
      <c r="M140" s="8">
        <f t="shared" si="48"/>
        <v>35670.480550807035</v>
      </c>
      <c r="N140" s="9">
        <f t="shared" si="44"/>
        <v>-7.1394594239849951E-2</v>
      </c>
    </row>
    <row r="141" spans="1:14" x14ac:dyDescent="0.35">
      <c r="A141" s="3">
        <v>126</v>
      </c>
      <c r="B141" s="7">
        <f t="shared" si="34"/>
        <v>44041</v>
      </c>
      <c r="C141" s="25">
        <f t="shared" si="40"/>
        <v>3189.489698782535</v>
      </c>
      <c r="D141" s="25">
        <f t="shared" si="47"/>
        <v>14.683098678783248</v>
      </c>
      <c r="E141" s="25">
        <f t="shared" si="35"/>
        <v>165617.8397806875</v>
      </c>
      <c r="F141" s="26">
        <f t="shared" si="45"/>
        <v>132494.27182455</v>
      </c>
      <c r="G141" s="26">
        <f t="shared" si="41"/>
        <v>28155.032762716877</v>
      </c>
      <c r="H141" s="26">
        <f t="shared" si="42"/>
        <v>3312.3567956137499</v>
      </c>
      <c r="I141" s="26">
        <f t="shared" si="43"/>
        <v>1656.178397806875</v>
      </c>
      <c r="J141" s="25">
        <f t="shared" si="36"/>
        <v>58238345.892386563</v>
      </c>
      <c r="K141" s="25">
        <f t="shared" si="37"/>
        <v>588270.56073117757</v>
      </c>
      <c r="L141" s="9">
        <f t="shared" si="49"/>
        <v>0</v>
      </c>
      <c r="M141" s="8">
        <f t="shared" si="48"/>
        <v>33123.5679561375</v>
      </c>
      <c r="N141" s="9">
        <f t="shared" si="44"/>
        <v>-7.1401129318733325E-2</v>
      </c>
    </row>
    <row r="142" spans="1:14" x14ac:dyDescent="0.35">
      <c r="A142" s="3">
        <v>127</v>
      </c>
      <c r="B142" s="7">
        <f t="shared" si="34"/>
        <v>44042</v>
      </c>
      <c r="C142" s="25">
        <f t="shared" si="40"/>
        <v>3189.489698782535</v>
      </c>
      <c r="D142" s="25">
        <f t="shared" si="47"/>
        <v>11.012324009087436</v>
      </c>
      <c r="E142" s="25">
        <f t="shared" si="35"/>
        <v>153791.66485673669</v>
      </c>
      <c r="F142" s="26">
        <f t="shared" si="45"/>
        <v>123033.33188538936</v>
      </c>
      <c r="G142" s="26">
        <f t="shared" si="41"/>
        <v>26144.583025645239</v>
      </c>
      <c r="H142" s="26">
        <f t="shared" si="42"/>
        <v>3075.833297134734</v>
      </c>
      <c r="I142" s="26">
        <f t="shared" si="43"/>
        <v>1537.916648567367</v>
      </c>
      <c r="J142" s="25">
        <f t="shared" si="36"/>
        <v>58250057.439628199</v>
      </c>
      <c r="K142" s="25">
        <f t="shared" si="37"/>
        <v>588388.85918816377</v>
      </c>
      <c r="L142" s="9">
        <f t="shared" si="49"/>
        <v>0</v>
      </c>
      <c r="M142" s="8">
        <f t="shared" si="48"/>
        <v>30758.332971347339</v>
      </c>
      <c r="N142" s="9">
        <f t="shared" si="44"/>
        <v>-7.1406407302565533E-2</v>
      </c>
    </row>
    <row r="143" spans="1:14" x14ac:dyDescent="0.35">
      <c r="A143" s="3">
        <v>128</v>
      </c>
      <c r="B143" s="7">
        <f t="shared" si="34"/>
        <v>44043</v>
      </c>
      <c r="C143" s="25">
        <f t="shared" si="40"/>
        <v>3189.489698782535</v>
      </c>
      <c r="D143" s="25">
        <f t="shared" si="47"/>
        <v>8.2592430068155771</v>
      </c>
      <c r="E143" s="25">
        <f t="shared" si="35"/>
        <v>142809.29901940064</v>
      </c>
      <c r="F143" s="26">
        <f t="shared" si="45"/>
        <v>114247.43921552051</v>
      </c>
      <c r="G143" s="26">
        <f t="shared" si="41"/>
        <v>24277.580833298111</v>
      </c>
      <c r="H143" s="26">
        <f t="shared" si="42"/>
        <v>2856.1859803880129</v>
      </c>
      <c r="I143" s="26">
        <f t="shared" si="43"/>
        <v>1428.0929901940065</v>
      </c>
      <c r="J143" s="25">
        <f t="shared" si="36"/>
        <v>58260932.707357354</v>
      </c>
      <c r="K143" s="25">
        <f t="shared" si="37"/>
        <v>588498.71037734719</v>
      </c>
      <c r="L143" s="9">
        <f t="shared" si="49"/>
        <v>0</v>
      </c>
      <c r="M143" s="8">
        <f t="shared" si="48"/>
        <v>28561.859803880132</v>
      </c>
      <c r="N143" s="9">
        <f t="shared" si="44"/>
        <v>-7.1410670061778592E-2</v>
      </c>
    </row>
    <row r="144" spans="1:14" x14ac:dyDescent="0.35">
      <c r="A144" s="3">
        <v>129</v>
      </c>
      <c r="B144" s="7">
        <f t="shared" si="34"/>
        <v>44044</v>
      </c>
      <c r="C144" s="25">
        <f t="shared" si="40"/>
        <v>3189.489698782535</v>
      </c>
      <c r="D144" s="25">
        <f t="shared" si="47"/>
        <v>6.1944322551116828</v>
      </c>
      <c r="E144" s="25">
        <f t="shared" si="35"/>
        <v>132610.69961448087</v>
      </c>
      <c r="F144" s="26">
        <f t="shared" si="45"/>
        <v>106088.5596915847</v>
      </c>
      <c r="G144" s="26">
        <f t="shared" si="41"/>
        <v>22543.818934461749</v>
      </c>
      <c r="H144" s="26">
        <f t="shared" si="42"/>
        <v>2652.2139922896172</v>
      </c>
      <c r="I144" s="26">
        <f t="shared" si="43"/>
        <v>1326.1069961448086</v>
      </c>
      <c r="J144" s="25">
        <f t="shared" si="36"/>
        <v>58271031.364930868</v>
      </c>
      <c r="K144" s="25">
        <f t="shared" si="37"/>
        <v>588600.71701950394</v>
      </c>
      <c r="L144" s="9">
        <f t="shared" si="49"/>
        <v>0</v>
      </c>
      <c r="M144" s="8">
        <f t="shared" si="48"/>
        <v>26522.139922896175</v>
      </c>
      <c r="N144" s="9">
        <f t="shared" si="44"/>
        <v>-7.1414112911052818E-2</v>
      </c>
    </row>
    <row r="145" spans="1:14" x14ac:dyDescent="0.35">
      <c r="A145" s="3">
        <v>130</v>
      </c>
      <c r="B145" s="7">
        <f t="shared" si="34"/>
        <v>44045</v>
      </c>
      <c r="C145" s="25">
        <f t="shared" ref="C145:C176" si="50">C144-(L145*C144*E144/SUM(C144:J144))</f>
        <v>3189.489698782535</v>
      </c>
      <c r="D145" s="25">
        <f t="shared" si="47"/>
        <v>4.6458241913337623</v>
      </c>
      <c r="E145" s="25">
        <f t="shared" si="35"/>
        <v>123140.05539293887</v>
      </c>
      <c r="F145" s="26">
        <f t="shared" si="45"/>
        <v>98512.044314351107</v>
      </c>
      <c r="G145" s="26">
        <f t="shared" ref="G145:G176" si="51">$E145*$Q$39</f>
        <v>20933.80941679961</v>
      </c>
      <c r="H145" s="26">
        <f t="shared" ref="H145:H176" si="52">$E145*$Q$40</f>
        <v>2462.8011078587774</v>
      </c>
      <c r="I145" s="26">
        <f t="shared" ref="I145:I176" si="53">$E145*$Q$41</f>
        <v>1231.4005539293887</v>
      </c>
      <c r="J145" s="25">
        <f t="shared" si="36"/>
        <v>58280408.835832171</v>
      </c>
      <c r="K145" s="25">
        <f t="shared" si="37"/>
        <v>588695.43894779996</v>
      </c>
      <c r="L145" s="9">
        <f t="shared" si="49"/>
        <v>0</v>
      </c>
      <c r="M145" s="8">
        <f t="shared" si="48"/>
        <v>24628.011078587777</v>
      </c>
      <c r="N145" s="9">
        <f t="shared" si="44"/>
        <v>-7.141689357702341E-2</v>
      </c>
    </row>
    <row r="146" spans="1:14" x14ac:dyDescent="0.35">
      <c r="A146" s="3">
        <v>131</v>
      </c>
      <c r="B146" s="7">
        <f t="shared" ref="B146:B209" si="54">B145+1</f>
        <v>44046</v>
      </c>
      <c r="C146" s="25">
        <f t="shared" si="50"/>
        <v>3189.489698782535</v>
      </c>
      <c r="D146" s="25">
        <f t="shared" si="47"/>
        <v>3.4843681435003218</v>
      </c>
      <c r="E146" s="25">
        <f t="shared" ref="E146:E209" si="55">E145+D145*$Q$35-F145*$Q$29-G145*$Q$30-H145*$Q$31-I145*$Q$32</f>
        <v>114345.49860663393</v>
      </c>
      <c r="F146" s="26">
        <f t="shared" si="45"/>
        <v>91476.39888530715</v>
      </c>
      <c r="G146" s="26">
        <f t="shared" si="51"/>
        <v>19438.73476312777</v>
      </c>
      <c r="H146" s="26">
        <f t="shared" si="52"/>
        <v>2286.9099721326788</v>
      </c>
      <c r="I146" s="26">
        <f t="shared" si="53"/>
        <v>1143.4549860663394</v>
      </c>
      <c r="J146" s="25">
        <f t="shared" ref="J146:J209" si="56">J145+F145*$Q$29+G145*$Q$30+H145*$Q$31</f>
        <v>58289116.596892096</v>
      </c>
      <c r="K146" s="25">
        <f t="shared" ref="K146:K209" si="57">K145+I145*$Q$32</f>
        <v>588783.39613022353</v>
      </c>
      <c r="L146" s="9">
        <f t="shared" si="49"/>
        <v>0</v>
      </c>
      <c r="M146" s="8">
        <f t="shared" si="48"/>
        <v>22869.099721326787</v>
      </c>
      <c r="N146" s="9">
        <f t="shared" ref="N146:N177" si="58">E146/E145-1</f>
        <v>-7.1419139436323831E-2</v>
      </c>
    </row>
    <row r="147" spans="1:14" x14ac:dyDescent="0.35">
      <c r="A147" s="3">
        <v>132</v>
      </c>
      <c r="B147" s="7">
        <f t="shared" si="54"/>
        <v>44047</v>
      </c>
      <c r="C147" s="25">
        <f t="shared" si="50"/>
        <v>3189.489698782535</v>
      </c>
      <c r="D147" s="25">
        <f t="shared" si="47"/>
        <v>2.6132761076252411</v>
      </c>
      <c r="E147" s="25">
        <f t="shared" si="55"/>
        <v>106178.83408391025</v>
      </c>
      <c r="F147" s="26">
        <f t="shared" si="45"/>
        <v>84943.067267128208</v>
      </c>
      <c r="G147" s="26">
        <f t="shared" si="51"/>
        <v>18050.401794264744</v>
      </c>
      <c r="H147" s="26">
        <f t="shared" si="52"/>
        <v>2123.5766816782047</v>
      </c>
      <c r="I147" s="26">
        <f t="shared" si="53"/>
        <v>1061.7883408391024</v>
      </c>
      <c r="J147" s="25">
        <f t="shared" si="56"/>
        <v>58297202.457150705</v>
      </c>
      <c r="K147" s="25">
        <f t="shared" si="57"/>
        <v>588865.0714863711</v>
      </c>
      <c r="L147" s="9">
        <f t="shared" si="49"/>
        <v>0</v>
      </c>
      <c r="M147" s="8">
        <f t="shared" si="48"/>
        <v>21235.766816782052</v>
      </c>
      <c r="N147" s="9">
        <f t="shared" si="58"/>
        <v>-7.1420953358367623E-2</v>
      </c>
    </row>
    <row r="148" spans="1:14" x14ac:dyDescent="0.35">
      <c r="A148" s="3">
        <v>133</v>
      </c>
      <c r="B148" s="7">
        <f t="shared" si="54"/>
        <v>44048</v>
      </c>
      <c r="C148" s="25">
        <f t="shared" si="50"/>
        <v>3189.489698782535</v>
      </c>
      <c r="D148" s="25">
        <f t="shared" si="47"/>
        <v>1.9599570807189308</v>
      </c>
      <c r="E148" s="25">
        <f t="shared" si="55"/>
        <v>98595.284968372143</v>
      </c>
      <c r="F148" s="26">
        <f t="shared" si="45"/>
        <v>78876.227974697715</v>
      </c>
      <c r="G148" s="26">
        <f t="shared" si="51"/>
        <v>16761.198444623267</v>
      </c>
      <c r="H148" s="26">
        <f t="shared" si="52"/>
        <v>1971.9056993674428</v>
      </c>
      <c r="I148" s="26">
        <f t="shared" si="53"/>
        <v>985.95284968372141</v>
      </c>
      <c r="J148" s="25">
        <f t="shared" si="56"/>
        <v>58304710.817560926</v>
      </c>
      <c r="K148" s="25">
        <f t="shared" si="57"/>
        <v>588940.91351071675</v>
      </c>
      <c r="L148" s="9">
        <f t="shared" si="49"/>
        <v>0</v>
      </c>
      <c r="M148" s="8">
        <f t="shared" si="48"/>
        <v>19719.056993674432</v>
      </c>
      <c r="N148" s="9">
        <f t="shared" si="58"/>
        <v>-7.1422418422347977E-2</v>
      </c>
    </row>
    <row r="149" spans="1:14" x14ac:dyDescent="0.35">
      <c r="A149" s="3">
        <v>134</v>
      </c>
      <c r="B149" s="7">
        <f t="shared" si="54"/>
        <v>44049</v>
      </c>
      <c r="C149" s="25">
        <f t="shared" si="50"/>
        <v>3189.489698782535</v>
      </c>
      <c r="D149" s="25">
        <f t="shared" si="47"/>
        <v>1.469967810539198</v>
      </c>
      <c r="E149" s="25">
        <f t="shared" si="55"/>
        <v>91553.254602758592</v>
      </c>
      <c r="F149" s="26">
        <f t="shared" si="45"/>
        <v>73242.603682206871</v>
      </c>
      <c r="G149" s="26">
        <f t="shared" si="51"/>
        <v>15564.053282468962</v>
      </c>
      <c r="H149" s="26">
        <f t="shared" si="52"/>
        <v>1831.0650920551718</v>
      </c>
      <c r="I149" s="26">
        <f t="shared" si="53"/>
        <v>915.53254602758591</v>
      </c>
      <c r="J149" s="25">
        <f t="shared" si="56"/>
        <v>58311682.912712261</v>
      </c>
      <c r="K149" s="25">
        <f t="shared" si="57"/>
        <v>589011.33871426561</v>
      </c>
      <c r="L149" s="9">
        <f t="shared" si="49"/>
        <v>0</v>
      </c>
      <c r="M149" s="8">
        <f t="shared" si="48"/>
        <v>18310.650920551718</v>
      </c>
      <c r="N149" s="9">
        <f t="shared" si="58"/>
        <v>-7.1423601725706498E-2</v>
      </c>
    </row>
    <row r="150" spans="1:14" x14ac:dyDescent="0.35">
      <c r="A150" s="3">
        <v>135</v>
      </c>
      <c r="B150" s="7">
        <f t="shared" si="54"/>
        <v>44050</v>
      </c>
      <c r="C150" s="25">
        <f t="shared" si="50"/>
        <v>3189.489698782535</v>
      </c>
      <c r="D150" s="25">
        <f t="shared" si="47"/>
        <v>1.1024758579043985</v>
      </c>
      <c r="E150" s="25">
        <f t="shared" si="55"/>
        <v>85014.103908799894</v>
      </c>
      <c r="F150" s="26">
        <f t="shared" si="45"/>
        <v>68011.283127039918</v>
      </c>
      <c r="G150" s="26">
        <f t="shared" si="51"/>
        <v>14452.397664495984</v>
      </c>
      <c r="H150" s="26">
        <f t="shared" si="52"/>
        <v>1700.2820781759979</v>
      </c>
      <c r="I150" s="26">
        <f t="shared" si="53"/>
        <v>850.14103908799893</v>
      </c>
      <c r="J150" s="25">
        <f t="shared" si="56"/>
        <v>58318157.035716318</v>
      </c>
      <c r="K150" s="25">
        <f t="shared" si="57"/>
        <v>589076.73389612476</v>
      </c>
      <c r="L150" s="9">
        <f t="shared" si="49"/>
        <v>0</v>
      </c>
      <c r="M150" s="8">
        <f t="shared" si="48"/>
        <v>17002.82078175998</v>
      </c>
      <c r="N150" s="9">
        <f t="shared" si="58"/>
        <v>-7.142455745927867E-2</v>
      </c>
    </row>
    <row r="151" spans="1:14" x14ac:dyDescent="0.35">
      <c r="A151" s="3">
        <v>136</v>
      </c>
      <c r="B151" s="7">
        <f t="shared" si="54"/>
        <v>44051</v>
      </c>
      <c r="C151" s="25">
        <f t="shared" si="50"/>
        <v>3189.489698782535</v>
      </c>
      <c r="D151" s="25">
        <f t="shared" si="47"/>
        <v>0.82685689342829893</v>
      </c>
      <c r="E151" s="25">
        <f t="shared" si="55"/>
        <v>78941.94353427866</v>
      </c>
      <c r="F151" s="26">
        <f t="shared" si="45"/>
        <v>63153.55482742293</v>
      </c>
      <c r="G151" s="26">
        <f t="shared" si="51"/>
        <v>13420.130400827373</v>
      </c>
      <c r="H151" s="26">
        <f t="shared" si="52"/>
        <v>1578.8388706855733</v>
      </c>
      <c r="I151" s="26">
        <f t="shared" si="53"/>
        <v>789.41943534278664</v>
      </c>
      <c r="J151" s="25">
        <f t="shared" si="56"/>
        <v>58324168.747349866</v>
      </c>
      <c r="K151" s="25">
        <f t="shared" si="57"/>
        <v>589137.45825605956</v>
      </c>
      <c r="L151" s="9">
        <f t="shared" si="49"/>
        <v>0</v>
      </c>
      <c r="M151" s="8">
        <f t="shared" si="48"/>
        <v>15788.388706855732</v>
      </c>
      <c r="N151" s="9">
        <f t="shared" si="58"/>
        <v>-7.1425329390464753E-2</v>
      </c>
    </row>
    <row r="152" spans="1:14" x14ac:dyDescent="0.35">
      <c r="A152" s="3">
        <v>137</v>
      </c>
      <c r="B152" s="7">
        <f t="shared" si="54"/>
        <v>44052</v>
      </c>
      <c r="C152" s="25">
        <f t="shared" si="50"/>
        <v>3189.489698782535</v>
      </c>
      <c r="D152" s="25">
        <f t="shared" si="47"/>
        <v>0.62014267007122426</v>
      </c>
      <c r="E152" s="25">
        <f t="shared" si="55"/>
        <v>73303.439996053537</v>
      </c>
      <c r="F152" s="26">
        <f t="shared" si="45"/>
        <v>58642.751996842831</v>
      </c>
      <c r="G152" s="26">
        <f t="shared" si="51"/>
        <v>12461.584799329103</v>
      </c>
      <c r="H152" s="26">
        <f t="shared" si="52"/>
        <v>1466.0687999210709</v>
      </c>
      <c r="I152" s="26">
        <f t="shared" si="53"/>
        <v>733.03439996053544</v>
      </c>
      <c r="J152" s="25">
        <f t="shared" si="56"/>
        <v>58329751.070499793</v>
      </c>
      <c r="K152" s="25">
        <f t="shared" si="57"/>
        <v>589193.84535858408</v>
      </c>
      <c r="L152" s="9">
        <f t="shared" si="49"/>
        <v>0</v>
      </c>
      <c r="M152" s="8">
        <f t="shared" si="48"/>
        <v>14660.68799921071</v>
      </c>
      <c r="N152" s="9">
        <f t="shared" si="58"/>
        <v>-7.1425952868473974E-2</v>
      </c>
    </row>
    <row r="153" spans="1:14" x14ac:dyDescent="0.35">
      <c r="A153" s="3">
        <v>138</v>
      </c>
      <c r="B153" s="7">
        <f t="shared" si="54"/>
        <v>44053</v>
      </c>
      <c r="C153" s="25">
        <f t="shared" si="50"/>
        <v>3189.489698782535</v>
      </c>
      <c r="D153" s="25">
        <f t="shared" si="47"/>
        <v>0.46510700255341819</v>
      </c>
      <c r="E153" s="25">
        <f t="shared" si="55"/>
        <v>68067.635032002945</v>
      </c>
      <c r="F153" s="26">
        <f t="shared" si="45"/>
        <v>54454.108025602356</v>
      </c>
      <c r="G153" s="26">
        <f t="shared" si="51"/>
        <v>11571.497955440502</v>
      </c>
      <c r="H153" s="26">
        <f t="shared" si="52"/>
        <v>1361.3527006400589</v>
      </c>
      <c r="I153" s="26">
        <f t="shared" si="53"/>
        <v>680.67635032002943</v>
      </c>
      <c r="J153" s="25">
        <f t="shared" si="56"/>
        <v>58334934.67089951</v>
      </c>
      <c r="K153" s="25">
        <f t="shared" si="57"/>
        <v>589246.20495858125</v>
      </c>
      <c r="L153" s="9">
        <f t="shared" si="49"/>
        <v>0</v>
      </c>
      <c r="M153" s="8">
        <f t="shared" si="48"/>
        <v>13613.527006400589</v>
      </c>
      <c r="N153" s="9">
        <f t="shared" si="58"/>
        <v>-7.1426456443687725E-2</v>
      </c>
    </row>
    <row r="154" spans="1:14" x14ac:dyDescent="0.35">
      <c r="A154" s="3">
        <v>139</v>
      </c>
      <c r="B154" s="7">
        <f t="shared" si="54"/>
        <v>44054</v>
      </c>
      <c r="C154" s="25">
        <f t="shared" si="50"/>
        <v>3189.489698782535</v>
      </c>
      <c r="D154" s="25">
        <f t="shared" si="47"/>
        <v>0.34883025191506367</v>
      </c>
      <c r="E154" s="25">
        <f t="shared" si="55"/>
        <v>63205.777377896215</v>
      </c>
      <c r="F154" s="26">
        <f t="shared" si="45"/>
        <v>50564.621902316976</v>
      </c>
      <c r="G154" s="26">
        <f t="shared" si="51"/>
        <v>10744.982154242358</v>
      </c>
      <c r="H154" s="26">
        <f t="shared" si="52"/>
        <v>1264.1155475579244</v>
      </c>
      <c r="I154" s="26">
        <f t="shared" si="53"/>
        <v>632.0577737789622</v>
      </c>
      <c r="J154" s="25">
        <f t="shared" si="56"/>
        <v>58339748.02509106</v>
      </c>
      <c r="K154" s="25">
        <f t="shared" si="57"/>
        <v>589294.82469788985</v>
      </c>
      <c r="L154" s="9">
        <f t="shared" si="49"/>
        <v>0</v>
      </c>
      <c r="M154" s="8">
        <f t="shared" si="48"/>
        <v>12641.155475579244</v>
      </c>
      <c r="N154" s="9">
        <f t="shared" si="58"/>
        <v>-7.1426863175441002E-2</v>
      </c>
    </row>
    <row r="155" spans="1:14" x14ac:dyDescent="0.35">
      <c r="A155" s="3">
        <v>140</v>
      </c>
      <c r="B155" s="7">
        <f t="shared" si="54"/>
        <v>44055</v>
      </c>
      <c r="C155" s="25">
        <f t="shared" si="50"/>
        <v>3189.489698782535</v>
      </c>
      <c r="D155" s="25">
        <f t="shared" si="47"/>
        <v>0.26162268893629775</v>
      </c>
      <c r="E155" s="25">
        <f t="shared" si="55"/>
        <v>58691.166201323751</v>
      </c>
      <c r="F155" s="26">
        <f t="shared" si="45"/>
        <v>46952.932961059007</v>
      </c>
      <c r="G155" s="26">
        <f t="shared" si="51"/>
        <v>9977.4982542250382</v>
      </c>
      <c r="H155" s="26">
        <f t="shared" si="52"/>
        <v>1173.8233240264751</v>
      </c>
      <c r="I155" s="26">
        <f t="shared" si="53"/>
        <v>586.91166201323756</v>
      </c>
      <c r="J155" s="25">
        <f t="shared" si="56"/>
        <v>58344217.576491348</v>
      </c>
      <c r="K155" s="25">
        <f t="shared" si="57"/>
        <v>589339.97168173117</v>
      </c>
      <c r="L155" s="9">
        <f t="shared" si="49"/>
        <v>0</v>
      </c>
      <c r="M155" s="8">
        <f t="shared" si="48"/>
        <v>11738.23324026475</v>
      </c>
      <c r="N155" s="9">
        <f t="shared" si="58"/>
        <v>-7.1427191688196445E-2</v>
      </c>
    </row>
    <row r="156" spans="1:14" x14ac:dyDescent="0.35">
      <c r="A156" s="3">
        <v>141</v>
      </c>
      <c r="B156" s="7">
        <f t="shared" si="54"/>
        <v>44056</v>
      </c>
      <c r="C156" s="25">
        <f t="shared" si="50"/>
        <v>3189.489698782535</v>
      </c>
      <c r="D156" s="25">
        <f t="shared" si="47"/>
        <v>0.1962170167022233</v>
      </c>
      <c r="E156" s="25">
        <f t="shared" si="55"/>
        <v>54499.005449758573</v>
      </c>
      <c r="F156" s="26">
        <f t="shared" si="45"/>
        <v>43599.204359806863</v>
      </c>
      <c r="G156" s="26">
        <f t="shared" si="51"/>
        <v>9264.8309264589589</v>
      </c>
      <c r="H156" s="26">
        <f t="shared" si="52"/>
        <v>1089.9801089951716</v>
      </c>
      <c r="I156" s="26">
        <f t="shared" si="53"/>
        <v>544.99005449758579</v>
      </c>
      <c r="J156" s="25">
        <f t="shared" si="56"/>
        <v>58348367.880387016</v>
      </c>
      <c r="K156" s="25">
        <f t="shared" si="57"/>
        <v>589381.8939433035</v>
      </c>
      <c r="L156" s="9">
        <f t="shared" si="49"/>
        <v>0</v>
      </c>
      <c r="M156" s="8">
        <f t="shared" si="48"/>
        <v>10899.801089951718</v>
      </c>
      <c r="N156" s="9">
        <f t="shared" si="58"/>
        <v>-7.1427457024539898E-2</v>
      </c>
    </row>
    <row r="157" spans="1:14" x14ac:dyDescent="0.35">
      <c r="A157" s="3">
        <v>142</v>
      </c>
      <c r="B157" s="7">
        <f t="shared" si="54"/>
        <v>44057</v>
      </c>
      <c r="C157" s="25">
        <f t="shared" si="50"/>
        <v>3189.489698782535</v>
      </c>
      <c r="D157" s="25">
        <f t="shared" si="47"/>
        <v>0.14716276252666749</v>
      </c>
      <c r="E157" s="25">
        <f t="shared" si="55"/>
        <v>50606.268400458568</v>
      </c>
      <c r="F157" s="26">
        <f t="shared" si="45"/>
        <v>40485.01472036686</v>
      </c>
      <c r="G157" s="26">
        <f t="shared" si="51"/>
        <v>8603.0656280779567</v>
      </c>
      <c r="H157" s="26">
        <f t="shared" si="52"/>
        <v>1012.1253680091714</v>
      </c>
      <c r="I157" s="26">
        <f t="shared" si="53"/>
        <v>506.06268400458572</v>
      </c>
      <c r="J157" s="25">
        <f t="shared" si="56"/>
        <v>58352221.738629535</v>
      </c>
      <c r="K157" s="25">
        <f t="shared" si="57"/>
        <v>589420.82180433907</v>
      </c>
      <c r="L157" s="9">
        <f t="shared" si="49"/>
        <v>0</v>
      </c>
      <c r="M157" s="8">
        <f t="shared" si="48"/>
        <v>10121.253680091715</v>
      </c>
      <c r="N157" s="9">
        <f t="shared" si="58"/>
        <v>-7.1427671334087672E-2</v>
      </c>
    </row>
    <row r="158" spans="1:14" x14ac:dyDescent="0.35">
      <c r="A158" s="3">
        <v>143</v>
      </c>
      <c r="B158" s="7">
        <f t="shared" si="54"/>
        <v>44058</v>
      </c>
      <c r="C158" s="25">
        <f t="shared" si="50"/>
        <v>3189.489698782535</v>
      </c>
      <c r="D158" s="25">
        <f t="shared" si="47"/>
        <v>0.11037207189500062</v>
      </c>
      <c r="E158" s="25">
        <f t="shared" si="55"/>
        <v>46991.571733973586</v>
      </c>
      <c r="F158" s="26">
        <f t="shared" si="45"/>
        <v>37593.25738717887</v>
      </c>
      <c r="G158" s="26">
        <f t="shared" si="51"/>
        <v>7988.56719477551</v>
      </c>
      <c r="H158" s="26">
        <f t="shared" si="52"/>
        <v>939.83143467947173</v>
      </c>
      <c r="I158" s="26">
        <f t="shared" si="53"/>
        <v>469.91571733973586</v>
      </c>
      <c r="J158" s="25">
        <f t="shared" si="56"/>
        <v>58355800.324752137</v>
      </c>
      <c r="K158" s="25">
        <f t="shared" si="57"/>
        <v>589456.96913891088</v>
      </c>
      <c r="L158" s="9">
        <f t="shared" si="49"/>
        <v>0</v>
      </c>
      <c r="M158" s="8">
        <f t="shared" si="48"/>
        <v>9398.3143467947175</v>
      </c>
      <c r="N158" s="9">
        <f t="shared" si="58"/>
        <v>-7.1427844429885479E-2</v>
      </c>
    </row>
    <row r="159" spans="1:14" x14ac:dyDescent="0.35">
      <c r="A159" s="3">
        <v>144</v>
      </c>
      <c r="B159" s="7">
        <f t="shared" si="54"/>
        <v>44059</v>
      </c>
      <c r="C159" s="25">
        <f t="shared" si="50"/>
        <v>3189.489698782535</v>
      </c>
      <c r="D159" s="25">
        <f t="shared" si="47"/>
        <v>8.2779053921250456E-2</v>
      </c>
      <c r="E159" s="25">
        <f t="shared" si="55"/>
        <v>43635.058488850591</v>
      </c>
      <c r="F159" s="26">
        <f t="shared" si="45"/>
        <v>34908.046791080473</v>
      </c>
      <c r="G159" s="26">
        <f t="shared" si="51"/>
        <v>7417.9599431046008</v>
      </c>
      <c r="H159" s="26">
        <f t="shared" si="52"/>
        <v>872.70116977701184</v>
      </c>
      <c r="I159" s="26">
        <f t="shared" si="53"/>
        <v>436.35058488850592</v>
      </c>
      <c r="J159" s="25">
        <f t="shared" si="56"/>
        <v>58359123.300181903</v>
      </c>
      <c r="K159" s="25">
        <f t="shared" si="57"/>
        <v>589490.53454729228</v>
      </c>
      <c r="L159" s="9">
        <f t="shared" si="49"/>
        <v>0</v>
      </c>
      <c r="M159" s="8">
        <f t="shared" si="48"/>
        <v>8727.0116977701182</v>
      </c>
      <c r="N159" s="9">
        <f t="shared" si="58"/>
        <v>-7.1427984237784736E-2</v>
      </c>
    </row>
    <row r="160" spans="1:14" x14ac:dyDescent="0.35">
      <c r="A160" s="3">
        <v>145</v>
      </c>
      <c r="B160" s="7">
        <f t="shared" si="54"/>
        <v>44060</v>
      </c>
      <c r="C160" s="25">
        <f t="shared" si="50"/>
        <v>3189.489698782535</v>
      </c>
      <c r="D160" s="25">
        <f t="shared" si="47"/>
        <v>6.2084290440937842E-2</v>
      </c>
      <c r="E160" s="25">
        <f t="shared" si="55"/>
        <v>40518.289291553316</v>
      </c>
      <c r="F160" s="26">
        <f t="shared" si="45"/>
        <v>32414.631433242655</v>
      </c>
      <c r="G160" s="26">
        <f t="shared" si="51"/>
        <v>6888.1091795640641</v>
      </c>
      <c r="H160" s="26">
        <f t="shared" si="52"/>
        <v>810.36578583106632</v>
      </c>
      <c r="I160" s="26">
        <f t="shared" si="53"/>
        <v>405.18289291553316</v>
      </c>
      <c r="J160" s="25">
        <f t="shared" si="56"/>
        <v>58362208.922175042</v>
      </c>
      <c r="K160" s="25">
        <f t="shared" si="57"/>
        <v>589521.70244621288</v>
      </c>
      <c r="L160" s="9">
        <f t="shared" si="49"/>
        <v>0</v>
      </c>
      <c r="M160" s="8">
        <f t="shared" si="48"/>
        <v>8103.6578583106639</v>
      </c>
      <c r="N160" s="9">
        <f t="shared" si="58"/>
        <v>-7.1428097159389803E-2</v>
      </c>
    </row>
    <row r="161" spans="1:14" x14ac:dyDescent="0.35">
      <c r="A161" s="3">
        <v>146</v>
      </c>
      <c r="B161" s="7">
        <f t="shared" si="54"/>
        <v>44061</v>
      </c>
      <c r="C161" s="25">
        <f t="shared" si="50"/>
        <v>3189.489698782535</v>
      </c>
      <c r="D161" s="25">
        <f t="shared" si="47"/>
        <v>4.6563217830703385E-2</v>
      </c>
      <c r="E161" s="25">
        <f t="shared" si="55"/>
        <v>37624.141291800683</v>
      </c>
      <c r="F161" s="26">
        <f t="shared" si="45"/>
        <v>30099.313033440547</v>
      </c>
      <c r="G161" s="26">
        <f t="shared" si="51"/>
        <v>6396.1040196061167</v>
      </c>
      <c r="H161" s="26">
        <f t="shared" si="52"/>
        <v>752.48282583601372</v>
      </c>
      <c r="I161" s="26">
        <f t="shared" si="53"/>
        <v>376.24141291800686</v>
      </c>
      <c r="J161" s="25">
        <f t="shared" si="56"/>
        <v>58365074.144060664</v>
      </c>
      <c r="K161" s="25">
        <f t="shared" si="57"/>
        <v>589550.64408142108</v>
      </c>
      <c r="L161" s="9">
        <f t="shared" si="49"/>
        <v>0</v>
      </c>
      <c r="M161" s="8">
        <f t="shared" si="48"/>
        <v>7524.8282583601376</v>
      </c>
      <c r="N161" s="9">
        <f t="shared" si="58"/>
        <v>-7.1428188365197487E-2</v>
      </c>
    </row>
    <row r="162" spans="1:14" x14ac:dyDescent="0.35">
      <c r="A162" s="3">
        <v>147</v>
      </c>
      <c r="B162" s="7">
        <f t="shared" si="54"/>
        <v>44062</v>
      </c>
      <c r="C162" s="25">
        <f t="shared" si="50"/>
        <v>3189.489698782535</v>
      </c>
      <c r="D162" s="25">
        <f t="shared" si="47"/>
        <v>3.4922413373027539E-2</v>
      </c>
      <c r="E162" s="25">
        <f t="shared" si="55"/>
        <v>34936.714268905096</v>
      </c>
      <c r="F162" s="26">
        <f t="shared" si="45"/>
        <v>27949.371415124078</v>
      </c>
      <c r="G162" s="26">
        <f t="shared" si="51"/>
        <v>5939.2414257138671</v>
      </c>
      <c r="H162" s="26">
        <f t="shared" si="52"/>
        <v>698.73428537810196</v>
      </c>
      <c r="I162" s="26">
        <f t="shared" si="53"/>
        <v>349.36714268905098</v>
      </c>
      <c r="J162" s="25">
        <f t="shared" si="56"/>
        <v>58367734.708337732</v>
      </c>
      <c r="K162" s="25">
        <f t="shared" si="57"/>
        <v>589577.51846805809</v>
      </c>
      <c r="L162" s="9">
        <f t="shared" si="49"/>
        <v>0</v>
      </c>
      <c r="M162" s="8">
        <f t="shared" si="48"/>
        <v>6987.3428537810196</v>
      </c>
      <c r="N162" s="9">
        <f t="shared" si="58"/>
        <v>-7.1428262031358325E-2</v>
      </c>
    </row>
    <row r="163" spans="1:14" x14ac:dyDescent="0.35">
      <c r="A163" s="3">
        <v>148</v>
      </c>
      <c r="B163" s="7">
        <f t="shared" si="54"/>
        <v>44063</v>
      </c>
      <c r="C163" s="25">
        <f t="shared" si="50"/>
        <v>3189.489698782535</v>
      </c>
      <c r="D163" s="25">
        <f t="shared" si="47"/>
        <v>2.6191810029770654E-2</v>
      </c>
      <c r="E163" s="25">
        <f t="shared" si="55"/>
        <v>32441.243408872364</v>
      </c>
      <c r="F163" s="26">
        <f t="shared" si="45"/>
        <v>25952.994727097892</v>
      </c>
      <c r="G163" s="26">
        <f t="shared" si="51"/>
        <v>5515.0113795083025</v>
      </c>
      <c r="H163" s="26">
        <f t="shared" si="52"/>
        <v>648.82486817744734</v>
      </c>
      <c r="I163" s="26">
        <f t="shared" si="53"/>
        <v>324.41243408872367</v>
      </c>
      <c r="J163" s="25">
        <f t="shared" si="56"/>
        <v>58370205.233132459</v>
      </c>
      <c r="K163" s="25">
        <f t="shared" si="57"/>
        <v>589602.47326396441</v>
      </c>
      <c r="L163" s="9">
        <f t="shared" si="49"/>
        <v>0</v>
      </c>
      <c r="M163" s="8">
        <f t="shared" si="48"/>
        <v>6488.2486817744739</v>
      </c>
      <c r="N163" s="9">
        <f t="shared" si="58"/>
        <v>-7.1428321530905614E-2</v>
      </c>
    </row>
    <row r="164" spans="1:14" x14ac:dyDescent="0.35">
      <c r="A164" s="3">
        <v>149</v>
      </c>
      <c r="B164" s="7">
        <f t="shared" si="54"/>
        <v>44064</v>
      </c>
      <c r="C164" s="25">
        <f t="shared" si="50"/>
        <v>3189.489698782535</v>
      </c>
      <c r="D164" s="25">
        <f t="shared" si="47"/>
        <v>1.9643857522327991E-2</v>
      </c>
      <c r="E164" s="25">
        <f t="shared" si="55"/>
        <v>30124.018284762558</v>
      </c>
      <c r="F164" s="26">
        <f t="shared" si="45"/>
        <v>24099.214627810048</v>
      </c>
      <c r="G164" s="26">
        <f t="shared" si="51"/>
        <v>5121.0831084096353</v>
      </c>
      <c r="H164" s="26">
        <f t="shared" si="52"/>
        <v>602.48036569525118</v>
      </c>
      <c r="I164" s="26">
        <f t="shared" si="53"/>
        <v>301.24018284762559</v>
      </c>
      <c r="J164" s="25">
        <f t="shared" si="56"/>
        <v>58372499.2924878</v>
      </c>
      <c r="K164" s="25">
        <f t="shared" si="57"/>
        <v>589625.645580685</v>
      </c>
      <c r="L164" s="9">
        <f t="shared" si="49"/>
        <v>0</v>
      </c>
      <c r="M164" s="8">
        <f t="shared" si="48"/>
        <v>6024.803656952512</v>
      </c>
      <c r="N164" s="9">
        <f t="shared" si="58"/>
        <v>-7.1428369588203533E-2</v>
      </c>
    </row>
    <row r="165" spans="1:14" x14ac:dyDescent="0.35">
      <c r="A165" s="3">
        <v>150</v>
      </c>
      <c r="B165" s="7">
        <f t="shared" si="54"/>
        <v>44065</v>
      </c>
      <c r="C165" s="25">
        <f t="shared" si="50"/>
        <v>3189.489698782535</v>
      </c>
      <c r="D165" s="25">
        <f t="shared" si="47"/>
        <v>1.4732893141745994E-2</v>
      </c>
      <c r="E165" s="25">
        <f t="shared" si="55"/>
        <v>27972.307603958187</v>
      </c>
      <c r="F165" s="26">
        <f t="shared" si="45"/>
        <v>22377.846083166551</v>
      </c>
      <c r="G165" s="26">
        <f t="shared" si="51"/>
        <v>4755.2922926728925</v>
      </c>
      <c r="H165" s="26">
        <f t="shared" si="52"/>
        <v>559.44615207916377</v>
      </c>
      <c r="I165" s="26">
        <f t="shared" si="53"/>
        <v>279.72307603958188</v>
      </c>
      <c r="J165" s="25">
        <f t="shared" si="56"/>
        <v>58374629.490923658</v>
      </c>
      <c r="K165" s="25">
        <f t="shared" si="57"/>
        <v>589647.16273660271</v>
      </c>
      <c r="L165" s="9">
        <f t="shared" si="49"/>
        <v>0</v>
      </c>
      <c r="M165" s="8">
        <f t="shared" si="48"/>
        <v>5594.4615207916377</v>
      </c>
      <c r="N165" s="9">
        <f t="shared" si="58"/>
        <v>-7.1428408403694243E-2</v>
      </c>
    </row>
    <row r="166" spans="1:14" x14ac:dyDescent="0.35">
      <c r="A166" s="3">
        <v>151</v>
      </c>
      <c r="B166" s="7">
        <f t="shared" si="54"/>
        <v>44066</v>
      </c>
      <c r="C166" s="25">
        <f t="shared" si="50"/>
        <v>3189.489698782535</v>
      </c>
      <c r="D166" s="25">
        <f t="shared" si="47"/>
        <v>1.1049669856309495E-2</v>
      </c>
      <c r="E166" s="25">
        <f t="shared" si="55"/>
        <v>25974.289315470174</v>
      </c>
      <c r="F166" s="26">
        <f t="shared" si="45"/>
        <v>20779.431452376142</v>
      </c>
      <c r="G166" s="26">
        <f t="shared" si="51"/>
        <v>4415.6291836299297</v>
      </c>
      <c r="H166" s="26">
        <f t="shared" si="52"/>
        <v>519.48578630940347</v>
      </c>
      <c r="I166" s="26">
        <f t="shared" si="53"/>
        <v>259.74289315470173</v>
      </c>
      <c r="J166" s="25">
        <f t="shared" si="56"/>
        <v>58376607.532675654</v>
      </c>
      <c r="K166" s="25">
        <f t="shared" si="57"/>
        <v>589667.14295631985</v>
      </c>
      <c r="L166" s="9">
        <f t="shared" si="49"/>
        <v>0</v>
      </c>
      <c r="M166" s="8">
        <f t="shared" si="48"/>
        <v>5194.8578630940356</v>
      </c>
      <c r="N166" s="9">
        <f t="shared" si="58"/>
        <v>-7.1428439754655293E-2</v>
      </c>
    </row>
    <row r="167" spans="1:14" x14ac:dyDescent="0.35">
      <c r="A167" s="3">
        <v>152</v>
      </c>
      <c r="B167" s="7">
        <f t="shared" si="54"/>
        <v>44067</v>
      </c>
      <c r="C167" s="25">
        <f t="shared" si="50"/>
        <v>3189.489698782535</v>
      </c>
      <c r="D167" s="25">
        <f t="shared" si="47"/>
        <v>8.2872523922321219E-3</v>
      </c>
      <c r="E167" s="25">
        <f t="shared" si="55"/>
        <v>24118.9856982112</v>
      </c>
      <c r="F167" s="26">
        <f t="shared" si="45"/>
        <v>19295.18855856896</v>
      </c>
      <c r="G167" s="26">
        <f t="shared" si="51"/>
        <v>4100.2275686959047</v>
      </c>
      <c r="H167" s="26">
        <f t="shared" si="52"/>
        <v>482.37971396422398</v>
      </c>
      <c r="I167" s="26">
        <f t="shared" si="53"/>
        <v>241.18985698211199</v>
      </c>
      <c r="J167" s="25">
        <f t="shared" si="56"/>
        <v>58378444.285991527</v>
      </c>
      <c r="K167" s="25">
        <f t="shared" si="57"/>
        <v>589685.69602011656</v>
      </c>
      <c r="L167" s="9">
        <f t="shared" si="49"/>
        <v>0</v>
      </c>
      <c r="M167" s="8">
        <f t="shared" si="48"/>
        <v>4823.7971396422408</v>
      </c>
      <c r="N167" s="9">
        <f t="shared" si="58"/>
        <v>-7.1428465076577186E-2</v>
      </c>
    </row>
    <row r="168" spans="1:14" x14ac:dyDescent="0.35">
      <c r="A168" s="3">
        <v>153</v>
      </c>
      <c r="B168" s="7">
        <f t="shared" si="54"/>
        <v>44068</v>
      </c>
      <c r="C168" s="25">
        <f t="shared" si="50"/>
        <v>3189.489698782535</v>
      </c>
      <c r="D168" s="25">
        <f t="shared" si="47"/>
        <v>6.215439294174091E-3</v>
      </c>
      <c r="E168" s="25">
        <f t="shared" si="55"/>
        <v>22396.203077294929</v>
      </c>
      <c r="F168" s="26">
        <f t="shared" si="45"/>
        <v>17916.962461835945</v>
      </c>
      <c r="G168" s="26">
        <f t="shared" si="51"/>
        <v>3807.3545231401381</v>
      </c>
      <c r="H168" s="26">
        <f t="shared" si="52"/>
        <v>447.92406154589861</v>
      </c>
      <c r="I168" s="26">
        <f t="shared" si="53"/>
        <v>223.9620307729493</v>
      </c>
      <c r="J168" s="25">
        <f t="shared" si="56"/>
        <v>58380149.842837334</v>
      </c>
      <c r="K168" s="25">
        <f t="shared" si="57"/>
        <v>589702.92386704381</v>
      </c>
      <c r="L168" s="9">
        <f t="shared" si="49"/>
        <v>0</v>
      </c>
      <c r="M168" s="8">
        <f t="shared" si="48"/>
        <v>4479.2406154589862</v>
      </c>
      <c r="N168" s="9">
        <f t="shared" si="58"/>
        <v>-7.1428485528893582E-2</v>
      </c>
    </row>
    <row r="169" spans="1:14" x14ac:dyDescent="0.35">
      <c r="A169" s="3">
        <v>154</v>
      </c>
      <c r="B169" s="7">
        <f t="shared" si="54"/>
        <v>44069</v>
      </c>
      <c r="C169" s="25">
        <f t="shared" si="50"/>
        <v>3189.489698782535</v>
      </c>
      <c r="D169" s="25">
        <f t="shared" si="47"/>
        <v>4.6615794706305683E-3</v>
      </c>
      <c r="E169" s="25">
        <f t="shared" si="55"/>
        <v>20796.4758399194</v>
      </c>
      <c r="F169" s="26">
        <f t="shared" si="45"/>
        <v>16637.180671935519</v>
      </c>
      <c r="G169" s="26">
        <f t="shared" si="51"/>
        <v>3535.4008927862983</v>
      </c>
      <c r="H169" s="26">
        <f t="shared" si="52"/>
        <v>415.92951679838802</v>
      </c>
      <c r="I169" s="26">
        <f t="shared" si="53"/>
        <v>207.96475839919401</v>
      </c>
      <c r="J169" s="25">
        <f t="shared" si="56"/>
        <v>58381733.574340664</v>
      </c>
      <c r="K169" s="25">
        <f t="shared" si="57"/>
        <v>589718.92115495622</v>
      </c>
      <c r="L169" s="9">
        <f t="shared" ref="L169:L200" si="59">$Q$1</f>
        <v>0</v>
      </c>
      <c r="M169" s="8">
        <f t="shared" si="48"/>
        <v>4159.2951679838798</v>
      </c>
      <c r="N169" s="9">
        <f t="shared" si="58"/>
        <v>-7.1428502048068943E-2</v>
      </c>
    </row>
    <row r="170" spans="1:14" x14ac:dyDescent="0.35">
      <c r="A170" s="3">
        <v>155</v>
      </c>
      <c r="B170" s="7">
        <f t="shared" si="54"/>
        <v>44070</v>
      </c>
      <c r="C170" s="25">
        <f t="shared" si="50"/>
        <v>3189.489698782535</v>
      </c>
      <c r="D170" s="25">
        <f t="shared" si="47"/>
        <v>3.4961846029729262E-3</v>
      </c>
      <c r="E170" s="25">
        <f t="shared" si="55"/>
        <v>19311.014445320023</v>
      </c>
      <c r="F170" s="26">
        <f t="shared" si="45"/>
        <v>15448.81155625602</v>
      </c>
      <c r="G170" s="26">
        <f t="shared" si="51"/>
        <v>3282.8724557044043</v>
      </c>
      <c r="H170" s="26">
        <f t="shared" si="52"/>
        <v>386.22028890640047</v>
      </c>
      <c r="I170" s="26">
        <f t="shared" si="53"/>
        <v>193.11014445320023</v>
      </c>
      <c r="J170" s="25">
        <f t="shared" si="56"/>
        <v>58383204.182275057</v>
      </c>
      <c r="K170" s="25">
        <f t="shared" si="57"/>
        <v>589733.77578055614</v>
      </c>
      <c r="L170" s="9">
        <f t="shared" si="59"/>
        <v>0</v>
      </c>
      <c r="M170" s="8">
        <f t="shared" si="48"/>
        <v>3862.2028890640049</v>
      </c>
      <c r="N170" s="9">
        <f t="shared" si="58"/>
        <v>-7.1428515390477565E-2</v>
      </c>
    </row>
    <row r="171" spans="1:14" x14ac:dyDescent="0.35">
      <c r="A171" s="3">
        <v>156</v>
      </c>
      <c r="B171" s="7">
        <f t="shared" si="54"/>
        <v>44071</v>
      </c>
      <c r="C171" s="25">
        <f t="shared" si="50"/>
        <v>3189.489698782535</v>
      </c>
      <c r="D171" s="25">
        <f t="shared" si="47"/>
        <v>2.6221384522296947E-3</v>
      </c>
      <c r="E171" s="25">
        <f t="shared" si="55"/>
        <v>17931.657144700457</v>
      </c>
      <c r="F171" s="26">
        <f t="shared" si="45"/>
        <v>14345.325715760366</v>
      </c>
      <c r="G171" s="26">
        <f t="shared" si="51"/>
        <v>3048.3817145990779</v>
      </c>
      <c r="H171" s="26">
        <f t="shared" si="52"/>
        <v>358.63314289400915</v>
      </c>
      <c r="I171" s="26">
        <f t="shared" si="53"/>
        <v>179.31657144700458</v>
      </c>
      <c r="J171" s="25">
        <f t="shared" si="56"/>
        <v>58384569.74686797</v>
      </c>
      <c r="K171" s="25">
        <f t="shared" si="57"/>
        <v>589747.56936230278</v>
      </c>
      <c r="L171" s="9">
        <f t="shared" si="59"/>
        <v>0</v>
      </c>
      <c r="M171" s="8">
        <f t="shared" si="48"/>
        <v>3586.3314289400919</v>
      </c>
      <c r="N171" s="9">
        <f t="shared" si="58"/>
        <v>-7.1428526167036765E-2</v>
      </c>
    </row>
    <row r="172" spans="1:14" x14ac:dyDescent="0.35">
      <c r="A172" s="3">
        <v>157</v>
      </c>
      <c r="B172" s="7">
        <f t="shared" si="54"/>
        <v>44072</v>
      </c>
      <c r="C172" s="25">
        <f t="shared" si="50"/>
        <v>3189.489698782535</v>
      </c>
      <c r="D172" s="25">
        <f t="shared" si="47"/>
        <v>1.9666038391722711E-3</v>
      </c>
      <c r="E172" s="25">
        <f t="shared" si="55"/>
        <v>16650.825147042178</v>
      </c>
      <c r="F172" s="26">
        <f t="shared" si="45"/>
        <v>13320.660117633743</v>
      </c>
      <c r="G172" s="26">
        <f t="shared" si="51"/>
        <v>2830.6402749971703</v>
      </c>
      <c r="H172" s="26">
        <f t="shared" si="52"/>
        <v>333.01650294084357</v>
      </c>
      <c r="I172" s="26">
        <f t="shared" si="53"/>
        <v>166.50825147042178</v>
      </c>
      <c r="J172" s="25">
        <f t="shared" si="56"/>
        <v>58385837.771194629</v>
      </c>
      <c r="K172" s="25">
        <f t="shared" si="57"/>
        <v>589760.37768883468</v>
      </c>
      <c r="L172" s="9">
        <f t="shared" si="59"/>
        <v>0</v>
      </c>
      <c r="M172" s="8">
        <f t="shared" si="48"/>
        <v>3330.1650294084357</v>
      </c>
      <c r="N172" s="9">
        <f t="shared" si="58"/>
        <v>-7.1428534871179949E-2</v>
      </c>
    </row>
    <row r="173" spans="1:14" x14ac:dyDescent="0.35">
      <c r="A173" s="3">
        <v>158</v>
      </c>
      <c r="B173" s="7">
        <f t="shared" si="54"/>
        <v>44073</v>
      </c>
      <c r="C173" s="25">
        <f t="shared" si="50"/>
        <v>3189.489698782535</v>
      </c>
      <c r="D173" s="25">
        <f t="shared" si="47"/>
        <v>1.4749528793792034E-3</v>
      </c>
      <c r="E173" s="25">
        <f t="shared" si="55"/>
        <v>15461.480985332983</v>
      </c>
      <c r="F173" s="26">
        <f t="shared" si="45"/>
        <v>12369.184788266386</v>
      </c>
      <c r="G173" s="26">
        <f t="shared" si="51"/>
        <v>2628.4517675066072</v>
      </c>
      <c r="H173" s="26">
        <f t="shared" si="52"/>
        <v>309.22961970665966</v>
      </c>
      <c r="I173" s="26">
        <f t="shared" si="53"/>
        <v>154.61480985332983</v>
      </c>
      <c r="J173" s="25">
        <f t="shared" si="56"/>
        <v>58387015.222401455</v>
      </c>
      <c r="K173" s="25">
        <f t="shared" si="57"/>
        <v>589772.27113536827</v>
      </c>
      <c r="L173" s="9">
        <f t="shared" si="59"/>
        <v>0</v>
      </c>
      <c r="M173" s="8">
        <f t="shared" si="48"/>
        <v>3092.296197066597</v>
      </c>
      <c r="N173" s="9">
        <f t="shared" si="58"/>
        <v>-7.1428541901448539E-2</v>
      </c>
    </row>
    <row r="174" spans="1:14" x14ac:dyDescent="0.35">
      <c r="A174" s="3">
        <v>159</v>
      </c>
      <c r="B174" s="7">
        <f t="shared" si="54"/>
        <v>44074</v>
      </c>
      <c r="C174" s="25">
        <f t="shared" si="50"/>
        <v>3189.489698782535</v>
      </c>
      <c r="D174" s="25">
        <f t="shared" si="47"/>
        <v>1.1062146595344027E-3</v>
      </c>
      <c r="E174" s="25">
        <f t="shared" si="55"/>
        <v>14357.089855118846</v>
      </c>
      <c r="F174" s="26">
        <f t="shared" si="45"/>
        <v>11485.671884095078</v>
      </c>
      <c r="G174" s="26">
        <f t="shared" si="51"/>
        <v>2440.7052753702042</v>
      </c>
      <c r="H174" s="26">
        <f t="shared" si="52"/>
        <v>287.14179710237693</v>
      </c>
      <c r="I174" s="26">
        <f t="shared" si="53"/>
        <v>143.57089855118846</v>
      </c>
      <c r="J174" s="25">
        <f t="shared" si="56"/>
        <v>58388108.56998542</v>
      </c>
      <c r="K174" s="25">
        <f t="shared" si="57"/>
        <v>589783.31505035784</v>
      </c>
      <c r="L174" s="9">
        <f t="shared" si="59"/>
        <v>0</v>
      </c>
      <c r="M174" s="8">
        <f t="shared" si="48"/>
        <v>2871.4179710237695</v>
      </c>
      <c r="N174" s="9">
        <f t="shared" si="58"/>
        <v>-7.1428547579742263E-2</v>
      </c>
    </row>
    <row r="175" spans="1:14" x14ac:dyDescent="0.35">
      <c r="A175" s="3">
        <v>160</v>
      </c>
      <c r="B175" s="7">
        <f t="shared" si="54"/>
        <v>44075</v>
      </c>
      <c r="C175" s="25">
        <f t="shared" si="50"/>
        <v>3189.489698782535</v>
      </c>
      <c r="D175" s="25">
        <f t="shared" si="47"/>
        <v>8.2966099465080201E-4</v>
      </c>
      <c r="E175" s="25">
        <f t="shared" si="55"/>
        <v>13331.583713449736</v>
      </c>
      <c r="F175" s="26">
        <f t="shared" si="45"/>
        <v>10665.266970759789</v>
      </c>
      <c r="G175" s="26">
        <f t="shared" si="51"/>
        <v>2266.3692312864555</v>
      </c>
      <c r="H175" s="26">
        <f t="shared" si="52"/>
        <v>266.63167426899474</v>
      </c>
      <c r="I175" s="26">
        <f t="shared" si="53"/>
        <v>133.31583713449737</v>
      </c>
      <c r="J175" s="25">
        <f t="shared" si="56"/>
        <v>58389123.821339466</v>
      </c>
      <c r="K175" s="25">
        <f t="shared" si="57"/>
        <v>589793.57011454005</v>
      </c>
      <c r="L175" s="9">
        <f t="shared" si="59"/>
        <v>0</v>
      </c>
      <c r="M175" s="8">
        <f t="shared" si="48"/>
        <v>2666.3167426899477</v>
      </c>
      <c r="N175" s="9">
        <f t="shared" si="58"/>
        <v>-7.1428552166056036E-2</v>
      </c>
    </row>
    <row r="176" spans="1:14" x14ac:dyDescent="0.35">
      <c r="A176" s="3">
        <v>161</v>
      </c>
      <c r="B176" s="7">
        <f t="shared" si="54"/>
        <v>44076</v>
      </c>
      <c r="C176" s="25">
        <f t="shared" si="50"/>
        <v>3189.489698782535</v>
      </c>
      <c r="D176" s="25">
        <f t="shared" si="47"/>
        <v>6.2224574598810148E-4</v>
      </c>
      <c r="E176" s="25">
        <f t="shared" si="55"/>
        <v>12379.32794133286</v>
      </c>
      <c r="F176" s="26">
        <f t="shared" si="45"/>
        <v>9903.4623530662884</v>
      </c>
      <c r="G176" s="26">
        <f t="shared" si="51"/>
        <v>2104.4857500265862</v>
      </c>
      <c r="H176" s="26">
        <f t="shared" si="52"/>
        <v>247.58655882665721</v>
      </c>
      <c r="I176" s="26">
        <f t="shared" si="53"/>
        <v>123.79327941332861</v>
      </c>
      <c r="J176" s="25">
        <f t="shared" si="56"/>
        <v>58390066.554759204</v>
      </c>
      <c r="K176" s="25">
        <f t="shared" si="57"/>
        <v>589803.09267433535</v>
      </c>
      <c r="L176" s="9">
        <f t="shared" si="59"/>
        <v>0</v>
      </c>
      <c r="M176" s="8">
        <f t="shared" si="48"/>
        <v>2475.8655882665716</v>
      </c>
      <c r="N176" s="9">
        <f t="shared" si="58"/>
        <v>-7.1428555870386212E-2</v>
      </c>
    </row>
    <row r="177" spans="1:14" x14ac:dyDescent="0.35">
      <c r="A177" s="3">
        <v>162</v>
      </c>
      <c r="B177" s="7">
        <f t="shared" si="54"/>
        <v>44077</v>
      </c>
      <c r="C177" s="25">
        <f t="shared" ref="C177:C208" si="60">C176-(L177*C176*E176/SUM(C176:J176))</f>
        <v>3189.489698782535</v>
      </c>
      <c r="D177" s="25">
        <f t="shared" si="47"/>
        <v>4.6668430949107608E-4</v>
      </c>
      <c r="E177" s="25">
        <f t="shared" si="55"/>
        <v>11495.090386799091</v>
      </c>
      <c r="F177" s="26">
        <f t="shared" si="45"/>
        <v>9196.0723094392724</v>
      </c>
      <c r="G177" s="26">
        <f t="shared" ref="G177:G208" si="61">$E177*$Q$39</f>
        <v>1954.1653657558456</v>
      </c>
      <c r="H177" s="26">
        <f t="shared" ref="H177:H208" si="62">$E177*$Q$40</f>
        <v>229.90180773598183</v>
      </c>
      <c r="I177" s="26">
        <f t="shared" ref="I177:I208" si="63">$E177*$Q$41</f>
        <v>114.95090386799092</v>
      </c>
      <c r="J177" s="25">
        <f t="shared" si="56"/>
        <v>58390941.950092196</v>
      </c>
      <c r="K177" s="25">
        <f t="shared" si="57"/>
        <v>589811.9350514363</v>
      </c>
      <c r="L177" s="9">
        <f t="shared" si="59"/>
        <v>0</v>
      </c>
      <c r="M177" s="8">
        <f t="shared" si="48"/>
        <v>2299.0180773598181</v>
      </c>
      <c r="N177" s="9">
        <f t="shared" si="58"/>
        <v>-7.1428558862345226E-2</v>
      </c>
    </row>
    <row r="178" spans="1:14" x14ac:dyDescent="0.35">
      <c r="A178" s="3">
        <v>163</v>
      </c>
      <c r="B178" s="7">
        <f t="shared" si="54"/>
        <v>44078</v>
      </c>
      <c r="C178" s="25">
        <f t="shared" si="60"/>
        <v>3189.489698782535</v>
      </c>
      <c r="D178" s="25">
        <f t="shared" si="47"/>
        <v>3.5001323211830704E-4</v>
      </c>
      <c r="E178" s="25">
        <f t="shared" si="55"/>
        <v>10674.012618698805</v>
      </c>
      <c r="F178" s="26">
        <f t="shared" si="45"/>
        <v>8539.210094959044</v>
      </c>
      <c r="G178" s="26">
        <f t="shared" si="61"/>
        <v>1814.582145178797</v>
      </c>
      <c r="H178" s="26">
        <f t="shared" si="62"/>
        <v>213.4802523739761</v>
      </c>
      <c r="I178" s="26">
        <f t="shared" si="63"/>
        <v>106.74012618698805</v>
      </c>
      <c r="J178" s="25">
        <f t="shared" si="56"/>
        <v>58391754.81719812</v>
      </c>
      <c r="K178" s="25">
        <f t="shared" si="57"/>
        <v>589820.14583028399</v>
      </c>
      <c r="L178" s="9">
        <f t="shared" si="59"/>
        <v>0</v>
      </c>
      <c r="M178" s="8">
        <f t="shared" si="48"/>
        <v>2134.802523739761</v>
      </c>
      <c r="N178" s="9">
        <f t="shared" ref="N178:N209" si="64">E178/E177-1</f>
        <v>-7.1428561278927161E-2</v>
      </c>
    </row>
    <row r="179" spans="1:14" x14ac:dyDescent="0.35">
      <c r="A179" s="3">
        <v>164</v>
      </c>
      <c r="B179" s="7">
        <f t="shared" si="54"/>
        <v>44079</v>
      </c>
      <c r="C179" s="25">
        <f t="shared" si="60"/>
        <v>3189.489698782535</v>
      </c>
      <c r="D179" s="25">
        <f t="shared" si="47"/>
        <v>2.625099240887303E-4</v>
      </c>
      <c r="E179" s="25">
        <f t="shared" si="55"/>
        <v>9911.583233437912</v>
      </c>
      <c r="F179" s="26">
        <f t="shared" si="45"/>
        <v>7929.2665867503301</v>
      </c>
      <c r="G179" s="26">
        <f t="shared" si="61"/>
        <v>1684.9691496844453</v>
      </c>
      <c r="H179" s="26">
        <f t="shared" si="62"/>
        <v>198.23166466875824</v>
      </c>
      <c r="I179" s="26">
        <f t="shared" si="63"/>
        <v>99.115832334379121</v>
      </c>
      <c r="J179" s="25">
        <f t="shared" si="56"/>
        <v>58392509.622376159</v>
      </c>
      <c r="K179" s="25">
        <f t="shared" si="57"/>
        <v>589827.77012501168</v>
      </c>
      <c r="L179" s="9">
        <f t="shared" si="59"/>
        <v>0</v>
      </c>
      <c r="M179" s="8">
        <f t="shared" si="48"/>
        <v>1982.3166466875825</v>
      </c>
      <c r="N179" s="9">
        <f t="shared" si="64"/>
        <v>-7.1428563230782061E-2</v>
      </c>
    </row>
    <row r="180" spans="1:14" x14ac:dyDescent="0.35">
      <c r="A180" s="3">
        <v>165</v>
      </c>
      <c r="B180" s="7">
        <f t="shared" si="54"/>
        <v>44080</v>
      </c>
      <c r="C180" s="25">
        <f t="shared" si="60"/>
        <v>3189.489698782535</v>
      </c>
      <c r="D180" s="25">
        <f t="shared" si="47"/>
        <v>1.9688244306654773E-4</v>
      </c>
      <c r="E180" s="25">
        <f t="shared" si="55"/>
        <v>9203.613068105542</v>
      </c>
      <c r="F180" s="26">
        <f t="shared" si="45"/>
        <v>7362.8904544844336</v>
      </c>
      <c r="G180" s="26">
        <f t="shared" si="61"/>
        <v>1564.6142215779423</v>
      </c>
      <c r="H180" s="26">
        <f t="shared" si="62"/>
        <v>184.07226136211085</v>
      </c>
      <c r="I180" s="26">
        <f t="shared" si="63"/>
        <v>92.036130681055425</v>
      </c>
      <c r="J180" s="25">
        <f t="shared" si="56"/>
        <v>58393210.512904808</v>
      </c>
      <c r="K180" s="25">
        <f t="shared" si="57"/>
        <v>589834.84982732125</v>
      </c>
      <c r="L180" s="9">
        <f t="shared" si="59"/>
        <v>0</v>
      </c>
      <c r="M180" s="8">
        <f t="shared" si="48"/>
        <v>1840.7226136211086</v>
      </c>
      <c r="N180" s="9">
        <f t="shared" si="64"/>
        <v>-7.1428564807279993E-2</v>
      </c>
    </row>
    <row r="181" spans="1:14" x14ac:dyDescent="0.35">
      <c r="A181" s="3">
        <v>166</v>
      </c>
      <c r="B181" s="7">
        <f t="shared" si="54"/>
        <v>44081</v>
      </c>
      <c r="C181" s="25">
        <f t="shared" si="60"/>
        <v>3189.489698782535</v>
      </c>
      <c r="D181" s="25">
        <f t="shared" si="47"/>
        <v>1.4766183229991079E-4</v>
      </c>
      <c r="E181" s="25">
        <f t="shared" si="55"/>
        <v>8546.2121838900421</v>
      </c>
      <c r="F181" s="26">
        <f t="shared" si="45"/>
        <v>6836.9697471120344</v>
      </c>
      <c r="G181" s="26">
        <f t="shared" si="61"/>
        <v>1452.8560712613073</v>
      </c>
      <c r="H181" s="26">
        <f t="shared" si="62"/>
        <v>170.92424367780083</v>
      </c>
      <c r="I181" s="26">
        <f t="shared" si="63"/>
        <v>85.462121838900416</v>
      </c>
      <c r="J181" s="25">
        <f t="shared" si="56"/>
        <v>58393861.339828908</v>
      </c>
      <c r="K181" s="25">
        <f t="shared" si="57"/>
        <v>589841.42383665557</v>
      </c>
      <c r="L181" s="9">
        <f t="shared" si="59"/>
        <v>0</v>
      </c>
      <c r="M181" s="8">
        <f t="shared" si="48"/>
        <v>1709.2424367780086</v>
      </c>
      <c r="N181" s="9">
        <f t="shared" si="64"/>
        <v>-7.1428566080605327E-2</v>
      </c>
    </row>
    <row r="182" spans="1:14" x14ac:dyDescent="0.35">
      <c r="A182" s="3">
        <v>167</v>
      </c>
      <c r="B182" s="7">
        <f t="shared" si="54"/>
        <v>44082</v>
      </c>
      <c r="C182" s="25">
        <f t="shared" si="60"/>
        <v>3189.489698782535</v>
      </c>
      <c r="D182" s="25">
        <f t="shared" si="47"/>
        <v>1.1074637422493309E-4</v>
      </c>
      <c r="E182" s="25">
        <f t="shared" si="55"/>
        <v>7935.7684933847841</v>
      </c>
      <c r="F182" s="26">
        <f t="shared" si="45"/>
        <v>6348.614794707828</v>
      </c>
      <c r="G182" s="26">
        <f t="shared" si="61"/>
        <v>1349.0806438754134</v>
      </c>
      <c r="H182" s="26">
        <f t="shared" si="62"/>
        <v>158.71536986769567</v>
      </c>
      <c r="I182" s="26">
        <f t="shared" si="63"/>
        <v>79.357684933847835</v>
      </c>
      <c r="J182" s="25">
        <f t="shared" si="56"/>
        <v>58394465.679119051</v>
      </c>
      <c r="K182" s="25">
        <f t="shared" si="57"/>
        <v>589847.52827392973</v>
      </c>
      <c r="L182" s="9">
        <f t="shared" si="59"/>
        <v>0</v>
      </c>
      <c r="M182" s="8">
        <f t="shared" si="48"/>
        <v>1587.153698676957</v>
      </c>
      <c r="N182" s="9">
        <f t="shared" si="64"/>
        <v>-7.1428567109060204E-2</v>
      </c>
    </row>
    <row r="183" spans="1:14" x14ac:dyDescent="0.35">
      <c r="A183" s="3">
        <v>168</v>
      </c>
      <c r="B183" s="7">
        <f t="shared" si="54"/>
        <v>44083</v>
      </c>
      <c r="C183" s="25">
        <f t="shared" si="60"/>
        <v>3189.489698782535</v>
      </c>
      <c r="D183" s="25">
        <f t="shared" si="47"/>
        <v>8.3059780668699816E-5</v>
      </c>
      <c r="E183" s="25">
        <f t="shared" si="55"/>
        <v>7368.927914401037</v>
      </c>
      <c r="F183" s="26">
        <f t="shared" si="45"/>
        <v>5895.1423315208303</v>
      </c>
      <c r="G183" s="26">
        <f t="shared" si="61"/>
        <v>1252.7177454481764</v>
      </c>
      <c r="H183" s="26">
        <f t="shared" si="62"/>
        <v>147.37855828802074</v>
      </c>
      <c r="I183" s="26">
        <f t="shared" si="63"/>
        <v>73.689279144010371</v>
      </c>
      <c r="J183" s="25">
        <f t="shared" si="56"/>
        <v>58395026.851319648</v>
      </c>
      <c r="K183" s="25">
        <f t="shared" si="57"/>
        <v>589853.19667999644</v>
      </c>
      <c r="L183" s="9">
        <f t="shared" si="59"/>
        <v>0</v>
      </c>
      <c r="M183" s="8">
        <f t="shared" si="48"/>
        <v>1473.7855828802076</v>
      </c>
      <c r="N183" s="9">
        <f t="shared" si="64"/>
        <v>-7.1428567939735399E-2</v>
      </c>
    </row>
    <row r="184" spans="1:14" x14ac:dyDescent="0.35">
      <c r="A184" s="3">
        <v>169</v>
      </c>
      <c r="B184" s="7">
        <f t="shared" si="54"/>
        <v>44084</v>
      </c>
      <c r="C184" s="25">
        <f t="shared" si="60"/>
        <v>3189.489698782535</v>
      </c>
      <c r="D184" s="25">
        <f t="shared" si="47"/>
        <v>6.2294835501524855E-5</v>
      </c>
      <c r="E184" s="25">
        <f t="shared" si="55"/>
        <v>6842.5759412801945</v>
      </c>
      <c r="F184" s="26">
        <f t="shared" si="45"/>
        <v>5474.0607530241559</v>
      </c>
      <c r="G184" s="26">
        <f t="shared" si="61"/>
        <v>1163.2379100176331</v>
      </c>
      <c r="H184" s="26">
        <f t="shared" si="62"/>
        <v>136.8515188256039</v>
      </c>
      <c r="I184" s="26">
        <f t="shared" si="63"/>
        <v>68.425759412801952</v>
      </c>
      <c r="J184" s="25">
        <f t="shared" si="56"/>
        <v>58395547.939793594</v>
      </c>
      <c r="K184" s="25">
        <f t="shared" si="57"/>
        <v>589858.46019993525</v>
      </c>
      <c r="L184" s="9">
        <f t="shared" si="59"/>
        <v>0</v>
      </c>
      <c r="M184" s="8">
        <f t="shared" si="48"/>
        <v>1368.515188256039</v>
      </c>
      <c r="N184" s="9">
        <f t="shared" si="64"/>
        <v>-7.1428568610665488E-2</v>
      </c>
    </row>
    <row r="185" spans="1:14" x14ac:dyDescent="0.35">
      <c r="A185" s="3">
        <v>170</v>
      </c>
      <c r="B185" s="7">
        <f t="shared" si="54"/>
        <v>44085</v>
      </c>
      <c r="C185" s="25">
        <f t="shared" si="60"/>
        <v>3189.489698782535</v>
      </c>
      <c r="D185" s="25">
        <f t="shared" si="47"/>
        <v>4.6721126626143641E-5</v>
      </c>
      <c r="E185" s="25">
        <f t="shared" si="55"/>
        <v>6353.8205324767459</v>
      </c>
      <c r="F185" s="26">
        <f t="shared" si="45"/>
        <v>5083.0564259813973</v>
      </c>
      <c r="G185" s="26">
        <f t="shared" si="61"/>
        <v>1080.1494905210468</v>
      </c>
      <c r="H185" s="26">
        <f t="shared" si="62"/>
        <v>127.07641064953492</v>
      </c>
      <c r="I185" s="26">
        <f t="shared" si="63"/>
        <v>63.538205324767461</v>
      </c>
      <c r="J185" s="25">
        <f t="shared" si="56"/>
        <v>58396031.807663724</v>
      </c>
      <c r="K185" s="25">
        <f t="shared" si="57"/>
        <v>589863.34775417903</v>
      </c>
      <c r="L185" s="9">
        <f t="shared" si="59"/>
        <v>0</v>
      </c>
      <c r="M185" s="8">
        <f t="shared" si="48"/>
        <v>1270.7641064953491</v>
      </c>
      <c r="N185" s="9">
        <f t="shared" si="64"/>
        <v>-7.1428569152570676E-2</v>
      </c>
    </row>
    <row r="186" spans="1:14" x14ac:dyDescent="0.35">
      <c r="A186" s="3">
        <v>171</v>
      </c>
      <c r="B186" s="7">
        <f t="shared" si="54"/>
        <v>44086</v>
      </c>
      <c r="C186" s="25">
        <f t="shared" si="60"/>
        <v>3189.489698782535</v>
      </c>
      <c r="D186" s="25">
        <f t="shared" si="47"/>
        <v>3.5040844969607727E-5</v>
      </c>
      <c r="E186" s="25">
        <f t="shared" si="55"/>
        <v>5899.9762204086883</v>
      </c>
      <c r="F186" s="26">
        <f t="shared" si="45"/>
        <v>4719.9809763269504</v>
      </c>
      <c r="G186" s="26">
        <f t="shared" si="61"/>
        <v>1002.995957469477</v>
      </c>
      <c r="H186" s="26">
        <f t="shared" si="62"/>
        <v>117.99952440817377</v>
      </c>
      <c r="I186" s="26">
        <f t="shared" si="63"/>
        <v>58.999762204086885</v>
      </c>
      <c r="J186" s="25">
        <f t="shared" si="56"/>
        <v>58396481.113544233</v>
      </c>
      <c r="K186" s="25">
        <f t="shared" si="57"/>
        <v>589867.88619741646</v>
      </c>
      <c r="L186" s="9">
        <f t="shared" si="59"/>
        <v>0</v>
      </c>
      <c r="M186" s="8">
        <f t="shared" si="48"/>
        <v>1179.9952440817376</v>
      </c>
      <c r="N186" s="9">
        <f t="shared" si="64"/>
        <v>-7.1428569590263113E-2</v>
      </c>
    </row>
    <row r="187" spans="1:14" x14ac:dyDescent="0.35">
      <c r="A187" s="3">
        <v>172</v>
      </c>
      <c r="B187" s="7">
        <f t="shared" si="54"/>
        <v>44087</v>
      </c>
      <c r="C187" s="25">
        <f t="shared" si="60"/>
        <v>3189.489698782535</v>
      </c>
      <c r="D187" s="25">
        <f t="shared" si="47"/>
        <v>2.6280633727205796E-5</v>
      </c>
      <c r="E187" s="25">
        <f t="shared" si="55"/>
        <v>5478.5493562825641</v>
      </c>
      <c r="F187" s="26">
        <f t="shared" si="45"/>
        <v>4382.8394850260511</v>
      </c>
      <c r="G187" s="26">
        <f t="shared" si="61"/>
        <v>931.35339056803593</v>
      </c>
      <c r="H187" s="26">
        <f t="shared" si="62"/>
        <v>109.57098712565129</v>
      </c>
      <c r="I187" s="26">
        <f t="shared" si="63"/>
        <v>54.785493562825643</v>
      </c>
      <c r="J187" s="25">
        <f t="shared" si="56"/>
        <v>58396898.326148391</v>
      </c>
      <c r="K187" s="25">
        <f t="shared" si="57"/>
        <v>589872.10046614532</v>
      </c>
      <c r="L187" s="9">
        <f t="shared" si="59"/>
        <v>0</v>
      </c>
      <c r="M187" s="8">
        <f t="shared" si="48"/>
        <v>1095.7098712565128</v>
      </c>
      <c r="N187" s="9">
        <f t="shared" si="64"/>
        <v>-7.1428569943783993E-2</v>
      </c>
    </row>
    <row r="188" spans="1:14" x14ac:dyDescent="0.35">
      <c r="A188" s="3">
        <v>173</v>
      </c>
      <c r="B188" s="7">
        <f t="shared" si="54"/>
        <v>44088</v>
      </c>
      <c r="C188" s="25">
        <f t="shared" si="60"/>
        <v>3189.489698782535</v>
      </c>
      <c r="D188" s="25">
        <f t="shared" si="47"/>
        <v>1.9710475295404345E-5</v>
      </c>
      <c r="E188" s="25">
        <f t="shared" si="55"/>
        <v>5087.2244088325397</v>
      </c>
      <c r="F188" s="26">
        <f t="shared" si="45"/>
        <v>4069.7795270660317</v>
      </c>
      <c r="G188" s="26">
        <f t="shared" si="61"/>
        <v>864.82814950153181</v>
      </c>
      <c r="H188" s="26">
        <f t="shared" si="62"/>
        <v>101.74448817665079</v>
      </c>
      <c r="I188" s="26">
        <f t="shared" si="63"/>
        <v>50.872244088325395</v>
      </c>
      <c r="J188" s="25">
        <f t="shared" si="56"/>
        <v>58397285.737852879</v>
      </c>
      <c r="K188" s="25">
        <f t="shared" si="57"/>
        <v>589876.01371568558</v>
      </c>
      <c r="L188" s="9">
        <f t="shared" si="59"/>
        <v>0</v>
      </c>
      <c r="M188" s="8">
        <f t="shared" si="48"/>
        <v>1017.4448817665079</v>
      </c>
      <c r="N188" s="9">
        <f t="shared" si="64"/>
        <v>-7.1428570229319921E-2</v>
      </c>
    </row>
    <row r="189" spans="1:14" x14ac:dyDescent="0.35">
      <c r="A189" s="3">
        <v>174</v>
      </c>
      <c r="B189" s="7">
        <f t="shared" si="54"/>
        <v>44089</v>
      </c>
      <c r="C189" s="25">
        <f t="shared" si="60"/>
        <v>3189.489698782535</v>
      </c>
      <c r="D189" s="25">
        <f t="shared" si="47"/>
        <v>1.4782856471553259E-5</v>
      </c>
      <c r="E189" s="25">
        <f t="shared" si="55"/>
        <v>4723.8512417006905</v>
      </c>
      <c r="F189" s="26">
        <f t="shared" si="45"/>
        <v>3779.0809933605524</v>
      </c>
      <c r="G189" s="26">
        <f t="shared" si="61"/>
        <v>803.0547110891174</v>
      </c>
      <c r="H189" s="26">
        <f t="shared" si="62"/>
        <v>94.477024834013818</v>
      </c>
      <c r="I189" s="26">
        <f t="shared" si="63"/>
        <v>47.238512417006909</v>
      </c>
      <c r="J189" s="25">
        <f t="shared" si="56"/>
        <v>58397645.477293216</v>
      </c>
      <c r="K189" s="25">
        <f t="shared" si="57"/>
        <v>589879.6474474062</v>
      </c>
      <c r="L189" s="9">
        <f t="shared" si="59"/>
        <v>0</v>
      </c>
      <c r="M189" s="8">
        <f t="shared" si="48"/>
        <v>944.7702483401381</v>
      </c>
      <c r="N189" s="9">
        <f t="shared" si="64"/>
        <v>-7.142857045994544E-2</v>
      </c>
    </row>
    <row r="190" spans="1:14" x14ac:dyDescent="0.35">
      <c r="A190" s="3">
        <v>175</v>
      </c>
      <c r="B190" s="7">
        <f t="shared" si="54"/>
        <v>44090</v>
      </c>
      <c r="C190" s="25">
        <f t="shared" si="60"/>
        <v>3189.489698782535</v>
      </c>
      <c r="D190" s="25">
        <f t="shared" si="47"/>
        <v>1.1087142353664944E-5</v>
      </c>
      <c r="E190" s="25">
        <f t="shared" si="55"/>
        <v>4386.4332995606419</v>
      </c>
      <c r="F190" s="26">
        <f t="shared" si="45"/>
        <v>3509.1466396485139</v>
      </c>
      <c r="G190" s="26">
        <f t="shared" si="61"/>
        <v>745.69366092530913</v>
      </c>
      <c r="H190" s="26">
        <f t="shared" si="62"/>
        <v>87.728665991212836</v>
      </c>
      <c r="I190" s="26">
        <f t="shared" si="63"/>
        <v>43.864332995606418</v>
      </c>
      <c r="J190" s="25">
        <f t="shared" si="56"/>
        <v>58397979.521059595</v>
      </c>
      <c r="K190" s="25">
        <f t="shared" si="57"/>
        <v>589883.02162686456</v>
      </c>
      <c r="L190" s="9">
        <f t="shared" si="59"/>
        <v>0</v>
      </c>
      <c r="M190" s="8">
        <f t="shared" si="48"/>
        <v>877.28665991212847</v>
      </c>
      <c r="N190" s="9">
        <f t="shared" si="64"/>
        <v>-7.1428570646219325E-2</v>
      </c>
    </row>
    <row r="191" spans="1:14" x14ac:dyDescent="0.35">
      <c r="A191" s="3">
        <v>176</v>
      </c>
      <c r="B191" s="7">
        <f t="shared" si="54"/>
        <v>44091</v>
      </c>
      <c r="C191" s="25">
        <f t="shared" si="60"/>
        <v>3189.489698782535</v>
      </c>
      <c r="D191" s="25">
        <f t="shared" si="47"/>
        <v>8.3153567652487073E-6</v>
      </c>
      <c r="E191" s="25">
        <f t="shared" si="55"/>
        <v>4073.1166380780955</v>
      </c>
      <c r="F191" s="26">
        <f t="shared" si="45"/>
        <v>3258.4933104624765</v>
      </c>
      <c r="G191" s="26">
        <f t="shared" si="61"/>
        <v>692.4298284732763</v>
      </c>
      <c r="H191" s="26">
        <f t="shared" si="62"/>
        <v>81.46233276156191</v>
      </c>
      <c r="I191" s="26">
        <f t="shared" si="63"/>
        <v>40.731166380780955</v>
      </c>
      <c r="J191" s="25">
        <f t="shared" si="56"/>
        <v>58398289.70455721</v>
      </c>
      <c r="K191" s="25">
        <f t="shared" si="57"/>
        <v>589886.15479350707</v>
      </c>
      <c r="L191" s="9">
        <f t="shared" si="59"/>
        <v>0</v>
      </c>
      <c r="M191" s="8">
        <f t="shared" si="48"/>
        <v>814.62332761561913</v>
      </c>
      <c r="N191" s="9">
        <f t="shared" si="64"/>
        <v>-7.1428570796671864E-2</v>
      </c>
    </row>
    <row r="192" spans="1:14" x14ac:dyDescent="0.35">
      <c r="A192" s="3">
        <v>177</v>
      </c>
      <c r="B192" s="7">
        <f t="shared" si="54"/>
        <v>44092</v>
      </c>
      <c r="C192" s="25">
        <f t="shared" si="60"/>
        <v>3189.489698782535</v>
      </c>
      <c r="D192" s="25">
        <f t="shared" si="47"/>
        <v>6.2365175739365301E-6</v>
      </c>
      <c r="E192" s="25">
        <f t="shared" si="55"/>
        <v>3782.1797374370703</v>
      </c>
      <c r="F192" s="26">
        <f t="shared" si="45"/>
        <v>3025.7437899496563</v>
      </c>
      <c r="G192" s="26">
        <f t="shared" si="61"/>
        <v>642.97055536430196</v>
      </c>
      <c r="H192" s="26">
        <f t="shared" si="62"/>
        <v>75.643594748741407</v>
      </c>
      <c r="I192" s="26">
        <f t="shared" si="63"/>
        <v>37.821797374370703</v>
      </c>
      <c r="J192" s="25">
        <f t="shared" si="56"/>
        <v>58398577.732090905</v>
      </c>
      <c r="K192" s="25">
        <f t="shared" si="57"/>
        <v>589889.06416253431</v>
      </c>
      <c r="L192" s="9">
        <f t="shared" si="59"/>
        <v>0</v>
      </c>
      <c r="M192" s="8">
        <f t="shared" si="48"/>
        <v>756.43594748741407</v>
      </c>
      <c r="N192" s="9">
        <f t="shared" si="64"/>
        <v>-7.1428570918191103E-2</v>
      </c>
    </row>
    <row r="193" spans="1:14" x14ac:dyDescent="0.35">
      <c r="A193" s="3">
        <v>178</v>
      </c>
      <c r="B193" s="7">
        <f t="shared" si="54"/>
        <v>44093</v>
      </c>
      <c r="C193" s="25">
        <f t="shared" si="60"/>
        <v>3189.489698782535</v>
      </c>
      <c r="D193" s="25">
        <f t="shared" si="47"/>
        <v>4.677388180452398E-6</v>
      </c>
      <c r="E193" s="25">
        <f t="shared" si="55"/>
        <v>3512.0240434649804</v>
      </c>
      <c r="F193" s="26">
        <f t="shared" si="45"/>
        <v>2809.6192347719843</v>
      </c>
      <c r="G193" s="26">
        <f t="shared" si="61"/>
        <v>597.04408738904669</v>
      </c>
      <c r="H193" s="26">
        <f t="shared" si="62"/>
        <v>70.240480869299617</v>
      </c>
      <c r="I193" s="26">
        <f t="shared" si="63"/>
        <v>35.120240434649808</v>
      </c>
      <c r="J193" s="25">
        <f t="shared" si="56"/>
        <v>58398845.186229475</v>
      </c>
      <c r="K193" s="25">
        <f t="shared" si="57"/>
        <v>589891.76571948966</v>
      </c>
      <c r="L193" s="9">
        <f t="shared" si="59"/>
        <v>0</v>
      </c>
      <c r="M193" s="8">
        <f t="shared" si="48"/>
        <v>702.40480869299608</v>
      </c>
      <c r="N193" s="9">
        <f t="shared" si="64"/>
        <v>-7.1428571016341036E-2</v>
      </c>
    </row>
    <row r="194" spans="1:14" x14ac:dyDescent="0.35">
      <c r="A194" s="3">
        <v>179</v>
      </c>
      <c r="B194" s="7">
        <f t="shared" si="54"/>
        <v>44094</v>
      </c>
      <c r="C194" s="25">
        <f t="shared" si="60"/>
        <v>3189.489698782535</v>
      </c>
      <c r="D194" s="25">
        <f t="shared" si="47"/>
        <v>3.5080411353392985E-6</v>
      </c>
      <c r="E194" s="25">
        <f t="shared" si="55"/>
        <v>3261.165184386829</v>
      </c>
      <c r="F194" s="26">
        <f t="shared" ref="F194:F215" si="65">$E194*$Q$38</f>
        <v>2608.9321475094634</v>
      </c>
      <c r="G194" s="26">
        <f t="shared" si="61"/>
        <v>554.39808134576094</v>
      </c>
      <c r="H194" s="26">
        <f t="shared" si="62"/>
        <v>65.223303687736575</v>
      </c>
      <c r="I194" s="26">
        <f t="shared" si="63"/>
        <v>32.611651843868287</v>
      </c>
      <c r="J194" s="25">
        <f t="shared" si="56"/>
        <v>58399093.536501117</v>
      </c>
      <c r="K194" s="25">
        <f t="shared" si="57"/>
        <v>589894.27430809208</v>
      </c>
      <c r="L194" s="9">
        <f t="shared" si="59"/>
        <v>0</v>
      </c>
      <c r="M194" s="8">
        <f t="shared" si="48"/>
        <v>652.23303687736575</v>
      </c>
      <c r="N194" s="9">
        <f t="shared" si="64"/>
        <v>-7.1428571095616067E-2</v>
      </c>
    </row>
    <row r="195" spans="1:14" x14ac:dyDescent="0.35">
      <c r="A195" s="3">
        <v>180</v>
      </c>
      <c r="B195" s="7">
        <f t="shared" si="54"/>
        <v>44095</v>
      </c>
      <c r="C195" s="25">
        <f t="shared" si="60"/>
        <v>3189.489698782535</v>
      </c>
      <c r="D195" s="25">
        <f t="shared" ref="D195:D215" si="66">D194+C194*(E194/SUM(C194:J194))*L195-$Q$35*D194</f>
        <v>2.6310308515044739E-6</v>
      </c>
      <c r="E195" s="25">
        <f t="shared" si="55"/>
        <v>3028.2248149504944</v>
      </c>
      <c r="F195" s="26">
        <f t="shared" si="65"/>
        <v>2422.5798519603954</v>
      </c>
      <c r="G195" s="26">
        <f t="shared" si="61"/>
        <v>514.79821854158411</v>
      </c>
      <c r="H195" s="26">
        <f t="shared" si="62"/>
        <v>60.564496299009889</v>
      </c>
      <c r="I195" s="26">
        <f t="shared" si="63"/>
        <v>30.282248149504944</v>
      </c>
      <c r="J195" s="25">
        <f t="shared" si="56"/>
        <v>58399324.147467725</v>
      </c>
      <c r="K195" s="25">
        <f t="shared" si="57"/>
        <v>589896.60371179518</v>
      </c>
      <c r="L195" s="9">
        <f t="shared" si="59"/>
        <v>0</v>
      </c>
      <c r="M195" s="8">
        <f t="shared" ref="M195:M215" si="67">SUM(G195:I195)</f>
        <v>605.64496299009897</v>
      </c>
      <c r="N195" s="9">
        <f t="shared" si="64"/>
        <v>-7.1428571159645959E-2</v>
      </c>
    </row>
    <row r="196" spans="1:14" x14ac:dyDescent="0.35">
      <c r="A196" s="3">
        <v>181</v>
      </c>
      <c r="B196" s="7">
        <f t="shared" si="54"/>
        <v>44096</v>
      </c>
      <c r="C196" s="25">
        <f t="shared" si="60"/>
        <v>3189.489698782535</v>
      </c>
      <c r="D196" s="25">
        <f t="shared" si="66"/>
        <v>1.9732731386283553E-6</v>
      </c>
      <c r="E196" s="25">
        <f t="shared" si="55"/>
        <v>2811.9230431117885</v>
      </c>
      <c r="F196" s="26">
        <f t="shared" si="65"/>
        <v>2249.538434489431</v>
      </c>
      <c r="G196" s="26">
        <f t="shared" si="61"/>
        <v>478.02691732900411</v>
      </c>
      <c r="H196" s="26">
        <f t="shared" si="62"/>
        <v>56.238460862235769</v>
      </c>
      <c r="I196" s="26">
        <f t="shared" si="63"/>
        <v>28.119230431117884</v>
      </c>
      <c r="J196" s="25">
        <f t="shared" si="56"/>
        <v>58399538.286222488</v>
      </c>
      <c r="K196" s="25">
        <f t="shared" si="57"/>
        <v>589898.76672952017</v>
      </c>
      <c r="L196" s="9">
        <f t="shared" si="59"/>
        <v>0</v>
      </c>
      <c r="M196" s="8">
        <f t="shared" si="67"/>
        <v>562.38460862235775</v>
      </c>
      <c r="N196" s="9">
        <f t="shared" si="64"/>
        <v>-7.1428571211362368E-2</v>
      </c>
    </row>
    <row r="197" spans="1:14" x14ac:dyDescent="0.35">
      <c r="A197" s="3">
        <v>182</v>
      </c>
      <c r="B197" s="7">
        <f t="shared" si="54"/>
        <v>44097</v>
      </c>
      <c r="C197" s="25">
        <f t="shared" si="60"/>
        <v>3189.489698782535</v>
      </c>
      <c r="D197" s="25">
        <f t="shared" si="66"/>
        <v>1.4799548539712665E-6</v>
      </c>
      <c r="E197" s="25">
        <f t="shared" si="55"/>
        <v>2611.0713976685502</v>
      </c>
      <c r="F197" s="26">
        <f t="shared" si="65"/>
        <v>2088.8571181348402</v>
      </c>
      <c r="G197" s="26">
        <f t="shared" si="61"/>
        <v>443.88213760365358</v>
      </c>
      <c r="H197" s="26">
        <f t="shared" si="62"/>
        <v>52.221427953371006</v>
      </c>
      <c r="I197" s="26">
        <f t="shared" si="63"/>
        <v>26.110713976685503</v>
      </c>
      <c r="J197" s="25">
        <f t="shared" si="56"/>
        <v>58399737.129351966</v>
      </c>
      <c r="K197" s="25">
        <f t="shared" si="57"/>
        <v>589900.77524597954</v>
      </c>
      <c r="L197" s="9">
        <f t="shared" si="59"/>
        <v>0</v>
      </c>
      <c r="M197" s="8">
        <f t="shared" si="67"/>
        <v>522.21427953371006</v>
      </c>
      <c r="N197" s="9">
        <f t="shared" si="64"/>
        <v>-7.142857125313351E-2</v>
      </c>
    </row>
    <row r="198" spans="1:14" x14ac:dyDescent="0.35">
      <c r="A198" s="3">
        <v>183</v>
      </c>
      <c r="B198" s="7">
        <f t="shared" si="54"/>
        <v>44098</v>
      </c>
      <c r="C198" s="25">
        <f t="shared" si="60"/>
        <v>3189.489698782535</v>
      </c>
      <c r="D198" s="25">
        <f t="shared" si="66"/>
        <v>1.1099661404784499E-6</v>
      </c>
      <c r="E198" s="25">
        <f t="shared" si="55"/>
        <v>2424.5662982050712</v>
      </c>
      <c r="F198" s="26">
        <f t="shared" si="65"/>
        <v>1939.6530385640572</v>
      </c>
      <c r="G198" s="26">
        <f t="shared" si="61"/>
        <v>412.17627069486213</v>
      </c>
      <c r="H198" s="26">
        <f t="shared" si="62"/>
        <v>48.491325964101428</v>
      </c>
      <c r="I198" s="26">
        <f t="shared" si="63"/>
        <v>24.245662982050714</v>
      </c>
      <c r="J198" s="25">
        <f t="shared" si="56"/>
        <v>58399921.769400798</v>
      </c>
      <c r="K198" s="25">
        <f t="shared" si="57"/>
        <v>589902.64029697783</v>
      </c>
      <c r="L198" s="9">
        <f t="shared" si="59"/>
        <v>0</v>
      </c>
      <c r="M198" s="8">
        <f t="shared" si="67"/>
        <v>484.91325964101424</v>
      </c>
      <c r="N198" s="9">
        <f t="shared" si="64"/>
        <v>-7.1428571286871412E-2</v>
      </c>
    </row>
    <row r="199" spans="1:14" x14ac:dyDescent="0.35">
      <c r="A199" s="3">
        <v>184</v>
      </c>
      <c r="B199" s="7">
        <f t="shared" si="54"/>
        <v>44099</v>
      </c>
      <c r="C199" s="25">
        <f t="shared" si="60"/>
        <v>3189.489698782535</v>
      </c>
      <c r="D199" s="25">
        <f t="shared" si="66"/>
        <v>8.3247460535883743E-7</v>
      </c>
      <c r="E199" s="25">
        <f t="shared" si="55"/>
        <v>2251.382991467915</v>
      </c>
      <c r="F199" s="26">
        <f t="shared" si="65"/>
        <v>1801.106393174332</v>
      </c>
      <c r="G199" s="26">
        <f t="shared" si="61"/>
        <v>382.73510854954554</v>
      </c>
      <c r="H199" s="26">
        <f t="shared" si="62"/>
        <v>45.027659829358299</v>
      </c>
      <c r="I199" s="26">
        <f t="shared" si="63"/>
        <v>22.51382991467915</v>
      </c>
      <c r="J199" s="25">
        <f t="shared" si="56"/>
        <v>58400093.220874742</v>
      </c>
      <c r="K199" s="25">
        <f t="shared" si="57"/>
        <v>589904.372130048</v>
      </c>
      <c r="L199" s="9">
        <f t="shared" si="59"/>
        <v>0</v>
      </c>
      <c r="M199" s="8">
        <f t="shared" si="67"/>
        <v>450.27659829358299</v>
      </c>
      <c r="N199" s="9">
        <f t="shared" si="64"/>
        <v>-7.1428571314121392E-2</v>
      </c>
    </row>
    <row r="200" spans="1:14" x14ac:dyDescent="0.35">
      <c r="A200" s="3">
        <v>185</v>
      </c>
      <c r="B200" s="7">
        <f t="shared" si="54"/>
        <v>44100</v>
      </c>
      <c r="C200" s="25">
        <f t="shared" si="60"/>
        <v>3189.489698782535</v>
      </c>
      <c r="D200" s="25">
        <f t="shared" si="66"/>
        <v>6.2435595401912812E-7</v>
      </c>
      <c r="E200" s="25">
        <f t="shared" si="55"/>
        <v>2090.5699208568972</v>
      </c>
      <c r="F200" s="26">
        <f t="shared" si="65"/>
        <v>1672.4559366855178</v>
      </c>
      <c r="G200" s="26">
        <f t="shared" si="61"/>
        <v>355.39688654567254</v>
      </c>
      <c r="H200" s="26">
        <f t="shared" si="62"/>
        <v>41.811398417137944</v>
      </c>
      <c r="I200" s="26">
        <f t="shared" si="63"/>
        <v>20.905699208568972</v>
      </c>
      <c r="J200" s="25">
        <f t="shared" si="56"/>
        <v>58400252.425814852</v>
      </c>
      <c r="K200" s="25">
        <f t="shared" si="57"/>
        <v>589905.98026075622</v>
      </c>
      <c r="L200" s="9">
        <f t="shared" si="59"/>
        <v>0</v>
      </c>
      <c r="M200" s="8">
        <f t="shared" si="67"/>
        <v>418.11398417137946</v>
      </c>
      <c r="N200" s="9">
        <f t="shared" si="64"/>
        <v>-7.1428571336130897E-2</v>
      </c>
    </row>
    <row r="201" spans="1:14" x14ac:dyDescent="0.35">
      <c r="A201" s="3">
        <v>186</v>
      </c>
      <c r="B201" s="7">
        <f t="shared" si="54"/>
        <v>44101</v>
      </c>
      <c r="C201" s="25">
        <f t="shared" si="60"/>
        <v>3189.489698782535</v>
      </c>
      <c r="D201" s="25">
        <f t="shared" si="66"/>
        <v>4.6826696551434609E-7</v>
      </c>
      <c r="E201" s="25">
        <f t="shared" si="55"/>
        <v>1941.2434980946362</v>
      </c>
      <c r="F201" s="26">
        <f t="shared" si="65"/>
        <v>1552.9947984757091</v>
      </c>
      <c r="G201" s="26">
        <f t="shared" si="61"/>
        <v>330.01139467608817</v>
      </c>
      <c r="H201" s="26">
        <f t="shared" si="62"/>
        <v>38.824869961892723</v>
      </c>
      <c r="I201" s="26">
        <f t="shared" si="63"/>
        <v>19.412434980946362</v>
      </c>
      <c r="J201" s="25">
        <f t="shared" si="56"/>
        <v>58400400.258973539</v>
      </c>
      <c r="K201" s="25">
        <f t="shared" si="57"/>
        <v>589907.47352498537</v>
      </c>
      <c r="L201" s="9">
        <f t="shared" ref="L201:L215" si="68">$Q$1</f>
        <v>0</v>
      </c>
      <c r="M201" s="8">
        <f t="shared" si="67"/>
        <v>388.24869961892728</v>
      </c>
      <c r="N201" s="9">
        <f t="shared" si="64"/>
        <v>-7.1428571353908121E-2</v>
      </c>
    </row>
    <row r="202" spans="1:14" x14ac:dyDescent="0.35">
      <c r="A202" s="3">
        <v>187</v>
      </c>
      <c r="B202" s="7">
        <f t="shared" si="54"/>
        <v>44102</v>
      </c>
      <c r="C202" s="25">
        <f t="shared" si="60"/>
        <v>3189.489698782535</v>
      </c>
      <c r="D202" s="25">
        <f t="shared" si="66"/>
        <v>3.5120022413575957E-7</v>
      </c>
      <c r="E202" s="25">
        <f t="shared" si="55"/>
        <v>1802.5832483478002</v>
      </c>
      <c r="F202" s="26">
        <f t="shared" si="65"/>
        <v>1442.0665986782403</v>
      </c>
      <c r="G202" s="26">
        <f t="shared" si="61"/>
        <v>306.43915221912607</v>
      </c>
      <c r="H202" s="26">
        <f t="shared" si="62"/>
        <v>36.051664966956004</v>
      </c>
      <c r="I202" s="26">
        <f t="shared" si="63"/>
        <v>18.025832483478002</v>
      </c>
      <c r="J202" s="25">
        <f t="shared" si="56"/>
        <v>58400537.532620907</v>
      </c>
      <c r="K202" s="25">
        <f t="shared" si="57"/>
        <v>589908.86012748396</v>
      </c>
      <c r="L202" s="9">
        <f t="shared" si="68"/>
        <v>0</v>
      </c>
      <c r="M202" s="8">
        <f t="shared" si="67"/>
        <v>360.51664966956008</v>
      </c>
      <c r="N202" s="9">
        <f t="shared" si="64"/>
        <v>-7.1428571368266414E-2</v>
      </c>
    </row>
    <row r="203" spans="1:14" x14ac:dyDescent="0.35">
      <c r="A203" s="3">
        <v>188</v>
      </c>
      <c r="B203" s="7">
        <f t="shared" si="54"/>
        <v>44103</v>
      </c>
      <c r="C203" s="25">
        <f t="shared" si="60"/>
        <v>3189.489698782535</v>
      </c>
      <c r="D203" s="25">
        <f t="shared" si="66"/>
        <v>2.6340016810181968E-7</v>
      </c>
      <c r="E203" s="25">
        <f t="shared" si="55"/>
        <v>1673.8273021250432</v>
      </c>
      <c r="F203" s="26">
        <f t="shared" si="65"/>
        <v>1339.0618417000346</v>
      </c>
      <c r="G203" s="26">
        <f t="shared" si="61"/>
        <v>284.55064136125736</v>
      </c>
      <c r="H203" s="26">
        <f t="shared" si="62"/>
        <v>33.476546042500864</v>
      </c>
      <c r="I203" s="26">
        <f t="shared" si="63"/>
        <v>16.738273021250432</v>
      </c>
      <c r="J203" s="25">
        <f t="shared" si="56"/>
        <v>58400665.001007758</v>
      </c>
      <c r="K203" s="25">
        <f t="shared" si="57"/>
        <v>589910.14768694702</v>
      </c>
      <c r="L203" s="9">
        <f t="shared" si="68"/>
        <v>0</v>
      </c>
      <c r="M203" s="8">
        <f t="shared" si="67"/>
        <v>334.76546042500865</v>
      </c>
      <c r="N203" s="9">
        <f t="shared" si="64"/>
        <v>-7.142857137986347E-2</v>
      </c>
    </row>
    <row r="204" spans="1:14" x14ac:dyDescent="0.35">
      <c r="A204" s="3">
        <v>189</v>
      </c>
      <c r="B204" s="7">
        <f t="shared" si="54"/>
        <v>44104</v>
      </c>
      <c r="C204" s="25">
        <f t="shared" si="60"/>
        <v>3189.489698782535</v>
      </c>
      <c r="D204" s="25">
        <f t="shared" si="66"/>
        <v>1.9755012607636476E-7</v>
      </c>
      <c r="E204" s="25">
        <f t="shared" si="55"/>
        <v>1554.2682091819618</v>
      </c>
      <c r="F204" s="26">
        <f t="shared" si="65"/>
        <v>1243.4145673455696</v>
      </c>
      <c r="G204" s="26">
        <f t="shared" si="61"/>
        <v>264.22559556093353</v>
      </c>
      <c r="H204" s="26">
        <f t="shared" si="62"/>
        <v>31.085364183639236</v>
      </c>
      <c r="I204" s="26">
        <f t="shared" si="63"/>
        <v>15.542682091819618</v>
      </c>
      <c r="J204" s="25">
        <f t="shared" si="56"/>
        <v>58400783.364509836</v>
      </c>
      <c r="K204" s="25">
        <f t="shared" si="57"/>
        <v>589911.34327787708</v>
      </c>
      <c r="L204" s="9">
        <f t="shared" si="68"/>
        <v>0</v>
      </c>
      <c r="M204" s="8">
        <f t="shared" si="67"/>
        <v>310.8536418363924</v>
      </c>
      <c r="N204" s="9">
        <f t="shared" si="64"/>
        <v>-7.1428571389230311E-2</v>
      </c>
    </row>
    <row r="205" spans="1:14" x14ac:dyDescent="0.35">
      <c r="A205" s="3">
        <v>190</v>
      </c>
      <c r="B205" s="7">
        <f t="shared" si="54"/>
        <v>44105</v>
      </c>
      <c r="C205" s="25">
        <f t="shared" si="60"/>
        <v>3189.489698782535</v>
      </c>
      <c r="D205" s="25">
        <f t="shared" si="66"/>
        <v>1.4816259455727357E-7</v>
      </c>
      <c r="E205" s="25">
        <f t="shared" si="55"/>
        <v>1443.2490514326378</v>
      </c>
      <c r="F205" s="26">
        <f t="shared" si="65"/>
        <v>1154.5992411461102</v>
      </c>
      <c r="G205" s="26">
        <f t="shared" si="61"/>
        <v>245.35233874354844</v>
      </c>
      <c r="H205" s="26">
        <f t="shared" si="62"/>
        <v>28.864981028652757</v>
      </c>
      <c r="I205" s="26">
        <f t="shared" si="63"/>
        <v>14.432490514326378</v>
      </c>
      <c r="J205" s="25">
        <f t="shared" si="56"/>
        <v>58400893.273476049</v>
      </c>
      <c r="K205" s="25">
        <f t="shared" si="57"/>
        <v>589912.45346945501</v>
      </c>
      <c r="L205" s="9">
        <f t="shared" si="68"/>
        <v>0</v>
      </c>
      <c r="M205" s="8">
        <f t="shared" si="67"/>
        <v>288.64981028652761</v>
      </c>
      <c r="N205" s="9">
        <f t="shared" si="64"/>
        <v>-7.1428571396796037E-2</v>
      </c>
    </row>
    <row r="206" spans="1:14" x14ac:dyDescent="0.35">
      <c r="A206" s="3">
        <v>191</v>
      </c>
      <c r="B206" s="7">
        <f t="shared" si="54"/>
        <v>44106</v>
      </c>
      <c r="C206" s="25">
        <f t="shared" si="60"/>
        <v>3189.489698782535</v>
      </c>
      <c r="D206" s="25">
        <f t="shared" si="66"/>
        <v>1.1112194591795518E-7</v>
      </c>
      <c r="E206" s="25">
        <f t="shared" si="55"/>
        <v>1340.1598335102042</v>
      </c>
      <c r="F206" s="26">
        <f t="shared" si="65"/>
        <v>1072.1278668081634</v>
      </c>
      <c r="G206" s="26">
        <f t="shared" si="61"/>
        <v>227.82717169673472</v>
      </c>
      <c r="H206" s="26">
        <f t="shared" si="62"/>
        <v>26.803196670204084</v>
      </c>
      <c r="I206" s="26">
        <f t="shared" si="63"/>
        <v>13.401598335102042</v>
      </c>
      <c r="J206" s="25">
        <f t="shared" si="56"/>
        <v>58400995.331801832</v>
      </c>
      <c r="K206" s="25">
        <f t="shared" si="57"/>
        <v>589913.48436163459</v>
      </c>
      <c r="L206" s="9">
        <f t="shared" si="68"/>
        <v>0</v>
      </c>
      <c r="M206" s="8">
        <f t="shared" si="67"/>
        <v>268.03196670204085</v>
      </c>
      <c r="N206" s="9">
        <f t="shared" si="64"/>
        <v>-7.1428571402906704E-2</v>
      </c>
    </row>
    <row r="207" spans="1:14" x14ac:dyDescent="0.35">
      <c r="A207" s="3">
        <v>192</v>
      </c>
      <c r="B207" s="7">
        <f t="shared" si="54"/>
        <v>44107</v>
      </c>
      <c r="C207" s="25">
        <f t="shared" si="60"/>
        <v>3189.489698782535</v>
      </c>
      <c r="D207" s="25">
        <f t="shared" si="66"/>
        <v>8.3341459438466382E-8</v>
      </c>
      <c r="E207" s="25">
        <f t="shared" si="55"/>
        <v>1244.4341311443986</v>
      </c>
      <c r="F207" s="26">
        <f t="shared" si="65"/>
        <v>995.54730491551891</v>
      </c>
      <c r="G207" s="26">
        <f t="shared" si="61"/>
        <v>211.55380229454778</v>
      </c>
      <c r="H207" s="26">
        <f t="shared" si="62"/>
        <v>24.888682622887973</v>
      </c>
      <c r="I207" s="26">
        <f t="shared" si="63"/>
        <v>12.444341311443987</v>
      </c>
      <c r="J207" s="25">
        <f t="shared" si="56"/>
        <v>58401090.100247204</v>
      </c>
      <c r="K207" s="25">
        <f t="shared" si="57"/>
        <v>589914.44161865849</v>
      </c>
      <c r="L207" s="9">
        <f t="shared" si="68"/>
        <v>0</v>
      </c>
      <c r="M207" s="8">
        <f t="shared" si="67"/>
        <v>248.88682622887976</v>
      </c>
      <c r="N207" s="9">
        <f t="shared" si="64"/>
        <v>-7.1428571407842201E-2</v>
      </c>
    </row>
    <row r="208" spans="1:14" x14ac:dyDescent="0.35">
      <c r="A208" s="3">
        <v>193</v>
      </c>
      <c r="B208" s="7">
        <f t="shared" si="54"/>
        <v>44108</v>
      </c>
      <c r="C208" s="25">
        <f t="shared" si="60"/>
        <v>3189.489698782535</v>
      </c>
      <c r="D208" s="25">
        <f t="shared" si="66"/>
        <v>6.2506094578849784E-8</v>
      </c>
      <c r="E208" s="25">
        <f t="shared" si="55"/>
        <v>1155.5459789406341</v>
      </c>
      <c r="F208" s="26">
        <f t="shared" si="65"/>
        <v>924.43678315250736</v>
      </c>
      <c r="G208" s="26">
        <f t="shared" si="61"/>
        <v>196.44281641990781</v>
      </c>
      <c r="H208" s="26">
        <f t="shared" si="62"/>
        <v>23.11091957881268</v>
      </c>
      <c r="I208" s="26">
        <f t="shared" si="63"/>
        <v>11.55545978940634</v>
      </c>
      <c r="J208" s="25">
        <f t="shared" si="56"/>
        <v>58401178.099517904</v>
      </c>
      <c r="K208" s="25">
        <f t="shared" si="57"/>
        <v>589915.33050018072</v>
      </c>
      <c r="L208" s="9">
        <f t="shared" si="68"/>
        <v>0</v>
      </c>
      <c r="M208" s="8">
        <f t="shared" si="67"/>
        <v>231.10919578812684</v>
      </c>
      <c r="N208" s="9">
        <f t="shared" si="64"/>
        <v>-7.1428571411828568E-2</v>
      </c>
    </row>
    <row r="209" spans="1:14" x14ac:dyDescent="0.35">
      <c r="A209" s="3">
        <v>194</v>
      </c>
      <c r="B209" s="7">
        <f t="shared" si="54"/>
        <v>44109</v>
      </c>
      <c r="C209" s="25">
        <f t="shared" ref="C209:C215" si="69">C208-(L209*C208*E208/SUM(C208:J208))</f>
        <v>3189.489698782535</v>
      </c>
      <c r="D209" s="25">
        <f t="shared" si="66"/>
        <v>4.6879570934137338E-8</v>
      </c>
      <c r="E209" s="25">
        <f t="shared" si="55"/>
        <v>1073.0069804605009</v>
      </c>
      <c r="F209" s="26">
        <f t="shared" si="65"/>
        <v>858.40558436840081</v>
      </c>
      <c r="G209" s="26">
        <f t="shared" ref="G209:G215" si="70">$E209*$Q$39</f>
        <v>182.41118667828516</v>
      </c>
      <c r="H209" s="26">
        <f t="shared" ref="H209:H215" si="71">$E209*$Q$40</f>
        <v>21.460139609210017</v>
      </c>
      <c r="I209" s="26">
        <f t="shared" ref="I209:I215" si="72">$E209*$Q$41</f>
        <v>10.730069804605009</v>
      </c>
      <c r="J209" s="25">
        <f t="shared" si="56"/>
        <v>58401259.813126415</v>
      </c>
      <c r="K209" s="25">
        <f t="shared" si="57"/>
        <v>589916.15589016571</v>
      </c>
      <c r="L209" s="9">
        <f t="shared" si="68"/>
        <v>0</v>
      </c>
      <c r="M209" s="8">
        <f t="shared" si="67"/>
        <v>214.60139609210017</v>
      </c>
      <c r="N209" s="9">
        <f t="shared" si="64"/>
        <v>-7.1428571415048436E-2</v>
      </c>
    </row>
    <row r="210" spans="1:14" x14ac:dyDescent="0.35">
      <c r="A210" s="3">
        <v>195</v>
      </c>
      <c r="B210" s="7">
        <f t="shared" ref="B210:B215" si="73">B209+1</f>
        <v>44110</v>
      </c>
      <c r="C210" s="25">
        <f t="shared" si="69"/>
        <v>3189.489698782535</v>
      </c>
      <c r="D210" s="25">
        <f t="shared" si="66"/>
        <v>3.5159678200603E-8</v>
      </c>
      <c r="E210" s="25">
        <f t="shared" ref="E210:E214" si="74">E209+D209*$Q$35-F209*$Q$29-G209*$Q$30-H209*$Q$31-I209*$Q$32</f>
        <v>996.3636247250422</v>
      </c>
      <c r="F210" s="26">
        <f t="shared" si="65"/>
        <v>797.09089978003385</v>
      </c>
      <c r="G210" s="26">
        <f t="shared" si="70"/>
        <v>169.38181620325719</v>
      </c>
      <c r="H210" s="26">
        <f t="shared" si="71"/>
        <v>19.927272494500844</v>
      </c>
      <c r="I210" s="26">
        <f t="shared" si="72"/>
        <v>9.9636362472504221</v>
      </c>
      <c r="J210" s="25">
        <f t="shared" ref="J210:J215" si="75">J209+F209*$Q$29+G209*$Q$30+H209*$Q$31</f>
        <v>58401335.690048605</v>
      </c>
      <c r="K210" s="25">
        <f t="shared" ref="K210:K215" si="76">K209+I209*$Q$32</f>
        <v>589916.92232372321</v>
      </c>
      <c r="L210" s="9">
        <f t="shared" si="68"/>
        <v>0</v>
      </c>
      <c r="M210" s="8">
        <f t="shared" si="67"/>
        <v>199.27272494500846</v>
      </c>
      <c r="N210" s="9">
        <f t="shared" ref="N210:N215" si="77">E210/E209-1</f>
        <v>-7.1428571417648912E-2</v>
      </c>
    </row>
    <row r="211" spans="1:14" x14ac:dyDescent="0.35">
      <c r="A211" s="3">
        <v>196</v>
      </c>
      <c r="B211" s="7">
        <f t="shared" si="73"/>
        <v>44111</v>
      </c>
      <c r="C211" s="25">
        <f t="shared" si="69"/>
        <v>3189.489698782535</v>
      </c>
      <c r="D211" s="25">
        <f t="shared" si="66"/>
        <v>2.636975865045225E-8</v>
      </c>
      <c r="E211" s="25">
        <f t="shared" si="74"/>
        <v>925.19479439632914</v>
      </c>
      <c r="F211" s="26">
        <f t="shared" si="65"/>
        <v>740.15583551706334</v>
      </c>
      <c r="G211" s="26">
        <f t="shared" si="70"/>
        <v>157.28311504737596</v>
      </c>
      <c r="H211" s="26">
        <f t="shared" si="71"/>
        <v>18.503895887926582</v>
      </c>
      <c r="I211" s="26">
        <f t="shared" si="72"/>
        <v>9.251947943963291</v>
      </c>
      <c r="J211" s="25">
        <f t="shared" si="75"/>
        <v>58401406.147190638</v>
      </c>
      <c r="K211" s="25">
        <f t="shared" si="76"/>
        <v>589917.6340120266</v>
      </c>
      <c r="L211" s="9">
        <f t="shared" si="68"/>
        <v>0</v>
      </c>
      <c r="M211" s="8">
        <f t="shared" si="67"/>
        <v>185.03895887926583</v>
      </c>
      <c r="N211" s="9">
        <f t="shared" si="77"/>
        <v>-7.1428571419749343E-2</v>
      </c>
    </row>
    <row r="212" spans="1:14" x14ac:dyDescent="0.35">
      <c r="A212" s="3">
        <v>197</v>
      </c>
      <c r="B212" s="7">
        <f t="shared" si="73"/>
        <v>44112</v>
      </c>
      <c r="C212" s="25">
        <f t="shared" si="69"/>
        <v>3189.489698782535</v>
      </c>
      <c r="D212" s="25">
        <f t="shared" si="66"/>
        <v>1.9777318987839186E-8</v>
      </c>
      <c r="E212" s="25">
        <f t="shared" si="74"/>
        <v>859.10945194604096</v>
      </c>
      <c r="F212" s="26">
        <f t="shared" si="65"/>
        <v>687.28756155683277</v>
      </c>
      <c r="G212" s="26">
        <f t="shared" si="70"/>
        <v>146.04860683082697</v>
      </c>
      <c r="H212" s="26">
        <f t="shared" si="71"/>
        <v>17.182189038920821</v>
      </c>
      <c r="I212" s="26">
        <f t="shared" si="72"/>
        <v>8.5910945194604107</v>
      </c>
      <c r="J212" s="25">
        <f t="shared" si="75"/>
        <v>58401471.571679667</v>
      </c>
      <c r="K212" s="25">
        <f t="shared" si="76"/>
        <v>589918.29486545117</v>
      </c>
      <c r="L212" s="9">
        <f t="shared" si="68"/>
        <v>0</v>
      </c>
      <c r="M212" s="8">
        <f t="shared" si="67"/>
        <v>171.82189038920819</v>
      </c>
      <c r="N212" s="9">
        <f t="shared" si="77"/>
        <v>-7.1428571421445985E-2</v>
      </c>
    </row>
    <row r="213" spans="1:14" x14ac:dyDescent="0.35">
      <c r="A213" s="3">
        <v>198</v>
      </c>
      <c r="B213" s="7">
        <f t="shared" si="73"/>
        <v>44113</v>
      </c>
      <c r="C213" s="25">
        <f t="shared" si="69"/>
        <v>3189.489698782535</v>
      </c>
      <c r="D213" s="25">
        <f t="shared" si="66"/>
        <v>1.4832989240879389E-8</v>
      </c>
      <c r="E213" s="25">
        <f t="shared" si="74"/>
        <v>797.74449109769671</v>
      </c>
      <c r="F213" s="26">
        <f t="shared" si="65"/>
        <v>638.19559287815741</v>
      </c>
      <c r="G213" s="26">
        <f t="shared" si="70"/>
        <v>135.61656348660844</v>
      </c>
      <c r="H213" s="26">
        <f t="shared" si="71"/>
        <v>15.954889821953934</v>
      </c>
      <c r="I213" s="26">
        <f t="shared" si="72"/>
        <v>7.977444910976967</v>
      </c>
      <c r="J213" s="25">
        <f t="shared" si="75"/>
        <v>58401532.322990909</v>
      </c>
      <c r="K213" s="25">
        <f t="shared" si="76"/>
        <v>589918.90851505974</v>
      </c>
      <c r="L213" s="9">
        <f t="shared" si="68"/>
        <v>0</v>
      </c>
      <c r="M213" s="8">
        <f t="shared" si="67"/>
        <v>159.54889821953935</v>
      </c>
      <c r="N213" s="9">
        <f t="shared" si="77"/>
        <v>-7.1428571422816223E-2</v>
      </c>
    </row>
    <row r="214" spans="1:14" x14ac:dyDescent="0.35">
      <c r="A214" s="3">
        <v>199</v>
      </c>
      <c r="B214" s="7">
        <f t="shared" si="73"/>
        <v>44114</v>
      </c>
      <c r="C214" s="25">
        <f t="shared" si="69"/>
        <v>3189.489698782535</v>
      </c>
      <c r="D214" s="25">
        <f t="shared" si="66"/>
        <v>1.1124741930659543E-8</v>
      </c>
      <c r="E214" s="25">
        <f t="shared" si="74"/>
        <v>740.7627417372837</v>
      </c>
      <c r="F214" s="26">
        <f t="shared" si="65"/>
        <v>592.61019338982703</v>
      </c>
      <c r="G214" s="26">
        <f t="shared" si="70"/>
        <v>125.92966609533823</v>
      </c>
      <c r="H214" s="26">
        <f t="shared" si="71"/>
        <v>14.815254834745675</v>
      </c>
      <c r="I214" s="26">
        <f t="shared" si="72"/>
        <v>7.4076274173728374</v>
      </c>
      <c r="J214" s="25">
        <f t="shared" si="75"/>
        <v>58401588.734922782</v>
      </c>
      <c r="K214" s="25">
        <f t="shared" si="76"/>
        <v>589919.47833255341</v>
      </c>
      <c r="L214" s="9">
        <f t="shared" si="68"/>
        <v>0</v>
      </c>
      <c r="M214" s="8">
        <f t="shared" si="67"/>
        <v>148.15254834745676</v>
      </c>
      <c r="N214" s="9">
        <f t="shared" si="77"/>
        <v>-7.1428571423923115E-2</v>
      </c>
    </row>
    <row r="215" spans="1:14" x14ac:dyDescent="0.35">
      <c r="A215" s="3">
        <v>200</v>
      </c>
      <c r="B215" s="7">
        <f t="shared" si="73"/>
        <v>44115</v>
      </c>
      <c r="C215" s="25">
        <f t="shared" si="69"/>
        <v>3189.489698782535</v>
      </c>
      <c r="D215" s="25">
        <f t="shared" si="66"/>
        <v>8.3435564479946563E-9</v>
      </c>
      <c r="E215" s="25">
        <f>E214+D214*$Q$35-$Q$29*E214</f>
        <v>687.85111733025894</v>
      </c>
      <c r="F215" s="26">
        <f t="shared" si="65"/>
        <v>550.2808938642072</v>
      </c>
      <c r="G215" s="26">
        <f t="shared" si="70"/>
        <v>116.93468994614403</v>
      </c>
      <c r="H215" s="26">
        <f t="shared" si="71"/>
        <v>13.757022346605179</v>
      </c>
      <c r="I215" s="26">
        <f t="shared" si="72"/>
        <v>6.8785111733025897</v>
      </c>
      <c r="J215" s="25">
        <f t="shared" si="75"/>
        <v>58401641.11743094</v>
      </c>
      <c r="K215" s="25">
        <f t="shared" si="76"/>
        <v>589920.00744879746</v>
      </c>
      <c r="L215" s="9">
        <f t="shared" si="68"/>
        <v>0</v>
      </c>
      <c r="M215" s="8">
        <f t="shared" si="67"/>
        <v>137.5702234660518</v>
      </c>
      <c r="N215" s="9">
        <f t="shared" si="77"/>
        <v>-7.1428571424816845E-2</v>
      </c>
    </row>
  </sheetData>
  <mergeCells count="9">
    <mergeCell ref="P34:Q34"/>
    <mergeCell ref="P37:Q37"/>
    <mergeCell ref="P12:Q12"/>
    <mergeCell ref="P15:Q15"/>
    <mergeCell ref="P21:Q21"/>
    <mergeCell ref="P28:Q28"/>
    <mergeCell ref="P6:Q6"/>
    <mergeCell ref="P1:Q1"/>
    <mergeCell ref="P3:Q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810E7-2771-44A3-A72F-9AB23E175EE8}">
  <dimension ref="A1:B23"/>
  <sheetViews>
    <sheetView workbookViewId="0">
      <pane ySplit="1" topLeftCell="A9" activePane="bottomLeft" state="frozen"/>
      <selection activeCell="G1" sqref="G1"/>
      <selection pane="bottomLeft" activeCell="C29" sqref="C29"/>
    </sheetView>
  </sheetViews>
  <sheetFormatPr defaultColWidth="9.08984375" defaultRowHeight="14.5" x14ac:dyDescent="0.35"/>
  <cols>
    <col min="1" max="1" width="9.1796875" bestFit="1" customWidth="1"/>
    <col min="2" max="2" width="10.90625" bestFit="1" customWidth="1"/>
  </cols>
  <sheetData>
    <row r="1" spans="1:2" x14ac:dyDescent="0.35">
      <c r="A1" s="4" t="s">
        <v>6</v>
      </c>
      <c r="B1" s="61" t="s">
        <v>13</v>
      </c>
    </row>
    <row r="2" spans="1:2" x14ac:dyDescent="0.35">
      <c r="A2" s="7">
        <v>43895</v>
      </c>
      <c r="B2">
        <v>1</v>
      </c>
    </row>
    <row r="3" spans="1:2" x14ac:dyDescent="0.35">
      <c r="A3" s="7">
        <v>43896</v>
      </c>
      <c r="B3">
        <v>1</v>
      </c>
    </row>
    <row r="4" spans="1:2" x14ac:dyDescent="0.35">
      <c r="A4" s="7">
        <v>43897</v>
      </c>
      <c r="B4">
        <v>2</v>
      </c>
    </row>
    <row r="5" spans="1:2" x14ac:dyDescent="0.35">
      <c r="A5" s="7">
        <v>43898</v>
      </c>
      <c r="B5">
        <v>3</v>
      </c>
    </row>
    <row r="6" spans="1:2" x14ac:dyDescent="0.35">
      <c r="A6" s="7">
        <v>43899</v>
      </c>
      <c r="B6">
        <v>7</v>
      </c>
    </row>
    <row r="7" spans="1:2" x14ac:dyDescent="0.35">
      <c r="A7" s="7">
        <v>43900</v>
      </c>
      <c r="B7">
        <v>7</v>
      </c>
    </row>
    <row r="8" spans="1:2" x14ac:dyDescent="0.35">
      <c r="A8" s="7">
        <v>43901</v>
      </c>
      <c r="B8">
        <v>13</v>
      </c>
    </row>
    <row r="9" spans="1:2" x14ac:dyDescent="0.35">
      <c r="A9" s="7">
        <v>43902</v>
      </c>
      <c r="B9">
        <v>16</v>
      </c>
    </row>
    <row r="10" spans="1:2" x14ac:dyDescent="0.35">
      <c r="A10" s="7">
        <v>43903</v>
      </c>
      <c r="B10">
        <v>24</v>
      </c>
    </row>
    <row r="11" spans="1:2" x14ac:dyDescent="0.35">
      <c r="A11" s="7">
        <v>43904</v>
      </c>
      <c r="B11">
        <v>38</v>
      </c>
    </row>
    <row r="12" spans="1:2" x14ac:dyDescent="0.35">
      <c r="A12" s="7">
        <v>43905</v>
      </c>
      <c r="B12">
        <v>51</v>
      </c>
    </row>
    <row r="13" spans="1:2" x14ac:dyDescent="0.35">
      <c r="A13" s="7">
        <v>43906</v>
      </c>
      <c r="B13">
        <v>62</v>
      </c>
    </row>
    <row r="14" spans="1:2" x14ac:dyDescent="0.35">
      <c r="A14" s="7">
        <v>43907</v>
      </c>
      <c r="B14">
        <v>85</v>
      </c>
    </row>
    <row r="15" spans="1:2" x14ac:dyDescent="0.35">
      <c r="A15" s="7">
        <v>43908</v>
      </c>
      <c r="B15">
        <v>116</v>
      </c>
    </row>
    <row r="16" spans="1:2" x14ac:dyDescent="0.35">
      <c r="A16" s="7">
        <v>43909</v>
      </c>
      <c r="B16">
        <v>150</v>
      </c>
    </row>
    <row r="17" spans="1:2" x14ac:dyDescent="0.35">
      <c r="A17" s="7">
        <v>43910</v>
      </c>
      <c r="B17">
        <v>202</v>
      </c>
    </row>
    <row r="18" spans="1:2" x14ac:dyDescent="0.35">
      <c r="A18" s="7">
        <v>43911</v>
      </c>
      <c r="B18">
        <v>240</v>
      </c>
    </row>
    <row r="19" spans="1:2" x14ac:dyDescent="0.35">
      <c r="A19" s="7">
        <v>43912</v>
      </c>
      <c r="B19">
        <v>274</v>
      </c>
    </row>
    <row r="20" spans="1:2" x14ac:dyDescent="0.35">
      <c r="A20" s="7">
        <v>43913</v>
      </c>
      <c r="B20">
        <v>402</v>
      </c>
    </row>
    <row r="21" spans="1:2" x14ac:dyDescent="0.35">
      <c r="A21" s="7">
        <v>43914</v>
      </c>
      <c r="B21">
        <v>554</v>
      </c>
    </row>
    <row r="22" spans="1:2" x14ac:dyDescent="0.35">
      <c r="A22" s="6">
        <v>43915</v>
      </c>
      <c r="B22">
        <v>709</v>
      </c>
    </row>
    <row r="23" spans="1:2" x14ac:dyDescent="0.35">
      <c r="A23" s="6">
        <v>43916</v>
      </c>
      <c r="B23">
        <v>927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02B64-ADC3-4737-ADCE-89923C98AE85}">
  <dimension ref="A1:B23"/>
  <sheetViews>
    <sheetView topLeftCell="A13" workbookViewId="0">
      <selection activeCell="C27" sqref="C27"/>
    </sheetView>
  </sheetViews>
  <sheetFormatPr defaultColWidth="9.08984375" defaultRowHeight="14.5" x14ac:dyDescent="0.35"/>
  <cols>
    <col min="1" max="1" width="9.1796875" bestFit="1" customWidth="1"/>
    <col min="2" max="2" width="10.90625" bestFit="1" customWidth="1"/>
  </cols>
  <sheetData>
    <row r="1" spans="1:2" x14ac:dyDescent="0.35">
      <c r="A1" s="4" t="s">
        <v>6</v>
      </c>
      <c r="B1" s="61" t="s">
        <v>13</v>
      </c>
    </row>
    <row r="2" spans="1:2" x14ac:dyDescent="0.35">
      <c r="A2" s="7">
        <v>43895</v>
      </c>
      <c r="B2">
        <v>0</v>
      </c>
    </row>
    <row r="3" spans="1:2" x14ac:dyDescent="0.35">
      <c r="A3" s="7">
        <v>43896</v>
      </c>
      <c r="B3">
        <v>0</v>
      </c>
    </row>
    <row r="4" spans="1:2" x14ac:dyDescent="0.35">
      <c r="A4" s="7">
        <v>43897</v>
      </c>
      <c r="B4">
        <v>0</v>
      </c>
    </row>
    <row r="5" spans="1:2" x14ac:dyDescent="0.35">
      <c r="A5" s="7">
        <v>43898</v>
      </c>
      <c r="B5">
        <v>0</v>
      </c>
    </row>
    <row r="6" spans="1:2" x14ac:dyDescent="0.35">
      <c r="A6" s="7">
        <v>43899</v>
      </c>
      <c r="B6">
        <v>0</v>
      </c>
    </row>
    <row r="7" spans="1:2" x14ac:dyDescent="0.35">
      <c r="A7" s="7">
        <v>43900</v>
      </c>
      <c r="B7">
        <v>0</v>
      </c>
    </row>
    <row r="8" spans="1:2" x14ac:dyDescent="0.35">
      <c r="A8" s="7">
        <v>43901</v>
      </c>
      <c r="B8">
        <v>0</v>
      </c>
    </row>
    <row r="9" spans="1:2" x14ac:dyDescent="0.35">
      <c r="A9" s="7">
        <v>43902</v>
      </c>
      <c r="B9">
        <v>0</v>
      </c>
    </row>
    <row r="10" spans="1:2" x14ac:dyDescent="0.35">
      <c r="A10" s="7">
        <v>43903</v>
      </c>
      <c r="B10">
        <v>0</v>
      </c>
    </row>
    <row r="11" spans="1:2" x14ac:dyDescent="0.35">
      <c r="A11" s="7">
        <v>43904</v>
      </c>
      <c r="B11">
        <v>0</v>
      </c>
    </row>
    <row r="12" spans="1:2" x14ac:dyDescent="0.35">
      <c r="A12" s="7">
        <v>43905</v>
      </c>
      <c r="B12">
        <v>0</v>
      </c>
    </row>
    <row r="13" spans="1:2" x14ac:dyDescent="0.35">
      <c r="A13" s="7">
        <v>43906</v>
      </c>
      <c r="B13">
        <v>0</v>
      </c>
    </row>
    <row r="14" spans="1:2" x14ac:dyDescent="0.35">
      <c r="A14" s="7">
        <v>43907</v>
      </c>
      <c r="B14">
        <v>0</v>
      </c>
    </row>
    <row r="15" spans="1:2" x14ac:dyDescent="0.35">
      <c r="A15" s="7">
        <v>43908</v>
      </c>
      <c r="B15">
        <v>0</v>
      </c>
    </row>
    <row r="16" spans="1:2" x14ac:dyDescent="0.35">
      <c r="A16" s="7">
        <v>43909</v>
      </c>
      <c r="B16">
        <v>0</v>
      </c>
    </row>
    <row r="17" spans="1:2" x14ac:dyDescent="0.35">
      <c r="A17" s="7">
        <v>43910</v>
      </c>
      <c r="B17">
        <v>0</v>
      </c>
    </row>
    <row r="18" spans="1:2" x14ac:dyDescent="0.35">
      <c r="A18" s="7">
        <v>43911</v>
      </c>
      <c r="B18">
        <v>0</v>
      </c>
    </row>
    <row r="19" spans="1:2" x14ac:dyDescent="0.35">
      <c r="A19" s="7">
        <v>43912</v>
      </c>
      <c r="B19">
        <v>0</v>
      </c>
    </row>
    <row r="20" spans="1:2" x14ac:dyDescent="0.35">
      <c r="A20" s="7">
        <v>43913</v>
      </c>
      <c r="B20">
        <v>0</v>
      </c>
    </row>
    <row r="21" spans="1:2" x14ac:dyDescent="0.35">
      <c r="A21" s="7">
        <v>43914</v>
      </c>
      <c r="B21">
        <v>0</v>
      </c>
    </row>
    <row r="22" spans="1:2" x14ac:dyDescent="0.35">
      <c r="A22" s="7">
        <v>43915</v>
      </c>
      <c r="B22">
        <v>4</v>
      </c>
    </row>
    <row r="23" spans="1:2" x14ac:dyDescent="0.35">
      <c r="A23" s="6">
        <v>43916</v>
      </c>
      <c r="B23">
        <v>12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3297A-14C7-413F-BC67-946B35CDCEF0}">
  <dimension ref="A1:B23"/>
  <sheetViews>
    <sheetView topLeftCell="A16" workbookViewId="0">
      <selection activeCell="B24" sqref="B24"/>
    </sheetView>
  </sheetViews>
  <sheetFormatPr defaultColWidth="9.08984375" defaultRowHeight="14.5" x14ac:dyDescent="0.35"/>
  <cols>
    <col min="1" max="1" width="9.1796875" bestFit="1" customWidth="1"/>
    <col min="2" max="2" width="10.90625" bestFit="1" customWidth="1"/>
  </cols>
  <sheetData>
    <row r="1" spans="1:2" x14ac:dyDescent="0.35">
      <c r="A1" s="4" t="s">
        <v>6</v>
      </c>
      <c r="B1" s="61" t="s">
        <v>13</v>
      </c>
    </row>
    <row r="2" spans="1:2" x14ac:dyDescent="0.35">
      <c r="A2" s="7">
        <v>43895</v>
      </c>
      <c r="B2">
        <v>0</v>
      </c>
    </row>
    <row r="3" spans="1:2" x14ac:dyDescent="0.35">
      <c r="A3" s="7">
        <v>43896</v>
      </c>
      <c r="B3">
        <v>0</v>
      </c>
    </row>
    <row r="4" spans="1:2" x14ac:dyDescent="0.35">
      <c r="A4" s="7">
        <v>43897</v>
      </c>
      <c r="B4">
        <v>0</v>
      </c>
    </row>
    <row r="5" spans="1:2" x14ac:dyDescent="0.35">
      <c r="A5" s="7">
        <v>43898</v>
      </c>
      <c r="B5">
        <v>0</v>
      </c>
    </row>
    <row r="6" spans="1:2" x14ac:dyDescent="0.35">
      <c r="A6" s="7">
        <v>43899</v>
      </c>
      <c r="B6">
        <v>0</v>
      </c>
    </row>
    <row r="7" spans="1:2" x14ac:dyDescent="0.35">
      <c r="A7" s="7">
        <v>43900</v>
      </c>
      <c r="B7">
        <v>0</v>
      </c>
    </row>
    <row r="8" spans="1:2" x14ac:dyDescent="0.35">
      <c r="A8" s="7">
        <v>43901</v>
      </c>
      <c r="B8">
        <v>0</v>
      </c>
    </row>
    <row r="9" spans="1:2" x14ac:dyDescent="0.35">
      <c r="A9" s="7">
        <v>43902</v>
      </c>
      <c r="B9">
        <v>0</v>
      </c>
    </row>
    <row r="10" spans="1:2" x14ac:dyDescent="0.35">
      <c r="A10" s="7">
        <v>43903</v>
      </c>
      <c r="B10">
        <v>0</v>
      </c>
    </row>
    <row r="11" spans="1:2" x14ac:dyDescent="0.35">
      <c r="A11" s="7">
        <v>43904</v>
      </c>
      <c r="B11">
        <v>0</v>
      </c>
    </row>
    <row r="12" spans="1:2" x14ac:dyDescent="0.35">
      <c r="A12" s="7">
        <v>43905</v>
      </c>
      <c r="B12">
        <v>0</v>
      </c>
    </row>
    <row r="13" spans="1:2" x14ac:dyDescent="0.35">
      <c r="A13" s="7">
        <v>43906</v>
      </c>
      <c r="B13">
        <v>0</v>
      </c>
    </row>
    <row r="14" spans="1:2" x14ac:dyDescent="0.35">
      <c r="A14" s="7">
        <v>43907</v>
      </c>
      <c r="B14">
        <v>0</v>
      </c>
    </row>
    <row r="15" spans="1:2" x14ac:dyDescent="0.35">
      <c r="A15" s="7">
        <v>43908</v>
      </c>
      <c r="B15">
        <v>0</v>
      </c>
    </row>
    <row r="16" spans="1:2" x14ac:dyDescent="0.35">
      <c r="A16" s="7">
        <v>43909</v>
      </c>
      <c r="B16">
        <v>0</v>
      </c>
    </row>
    <row r="17" spans="1:2" x14ac:dyDescent="0.35">
      <c r="A17" s="7">
        <v>43910</v>
      </c>
      <c r="B17">
        <v>0</v>
      </c>
    </row>
    <row r="18" spans="1:2" x14ac:dyDescent="0.35">
      <c r="A18" s="7">
        <v>43911</v>
      </c>
      <c r="B18">
        <v>0</v>
      </c>
    </row>
    <row r="19" spans="1:2" x14ac:dyDescent="0.35">
      <c r="A19" s="7">
        <v>43912</v>
      </c>
      <c r="B19">
        <v>0</v>
      </c>
    </row>
    <row r="20" spans="1:2" x14ac:dyDescent="0.35">
      <c r="A20" s="7">
        <v>43913</v>
      </c>
      <c r="B20">
        <v>0</v>
      </c>
    </row>
    <row r="21" spans="1:2" x14ac:dyDescent="0.35">
      <c r="A21" s="7">
        <v>43914</v>
      </c>
      <c r="B21">
        <v>0</v>
      </c>
    </row>
    <row r="22" spans="1:2" x14ac:dyDescent="0.35">
      <c r="A22" s="6">
        <v>43915</v>
      </c>
      <c r="B22">
        <v>0</v>
      </c>
    </row>
    <row r="23" spans="1:2" x14ac:dyDescent="0.35">
      <c r="A23" s="6">
        <v>43916</v>
      </c>
      <c r="B23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Inputs</vt:lpstr>
      <vt:lpstr>MODEL</vt:lpstr>
      <vt:lpstr>CountryHistory_Infected</vt:lpstr>
      <vt:lpstr>CountryHistory_Recovery</vt:lpstr>
      <vt:lpstr>CountryHistory_Fatal</vt:lpstr>
      <vt:lpstr>Alpha</vt:lpstr>
      <vt:lpstr>Beta</vt:lpstr>
      <vt:lpstr>Critical_die</vt:lpstr>
      <vt:lpstr>Critical_survive</vt:lpstr>
      <vt:lpstr>Forecast</vt:lpstr>
      <vt:lpstr>Gamma</vt:lpstr>
      <vt:lpstr>Mild</vt:lpstr>
      <vt:lpstr>ReplicationRate</vt:lpstr>
      <vt:lpstr>Severe</vt:lpstr>
      <vt:lpstr>Tinc</vt:lpstr>
      <vt:lpstr>Tinf</vt:lpstr>
      <vt:lpstr>Valdate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King (RMB)</dc:creator>
  <cp:lastModifiedBy>Robyn King (RMB)</cp:lastModifiedBy>
  <dcterms:created xsi:type="dcterms:W3CDTF">2020-03-24T14:55:20Z</dcterms:created>
  <dcterms:modified xsi:type="dcterms:W3CDTF">2020-03-28T08:36:21Z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16eec4e-c7b8-491d-b7d8-90a69632743d_Enabled">
    <vt:lpwstr>True</vt:lpwstr>
  </property>
  <property fmtid="{D5CDD505-2E9C-101B-9397-08002B2CF9AE}" pid="3" name="MSIP_Label_216eec4e-c7b8-491d-b7d8-90a69632743d_SiteId">
    <vt:lpwstr>4032514a-830a-4f20-9539-81bbc35b3cd9</vt:lpwstr>
  </property>
  <property fmtid="{D5CDD505-2E9C-101B-9397-08002B2CF9AE}" pid="4" name="MSIP_Label_216eec4e-c7b8-491d-b7d8-90a69632743d_Owner">
    <vt:lpwstr>RYK@rmb.co.za</vt:lpwstr>
  </property>
  <property fmtid="{D5CDD505-2E9C-101B-9397-08002B2CF9AE}" pid="5" name="MSIP_Label_216eec4e-c7b8-491d-b7d8-90a69632743d_SetDate">
    <vt:lpwstr>2020-03-24T17:18:05.0961185Z</vt:lpwstr>
  </property>
  <property fmtid="{D5CDD505-2E9C-101B-9397-08002B2CF9AE}" pid="6" name="MSIP_Label_216eec4e-c7b8-491d-b7d8-90a69632743d_Name">
    <vt:lpwstr>Confidential</vt:lpwstr>
  </property>
  <property fmtid="{D5CDD505-2E9C-101B-9397-08002B2CF9AE}" pid="7" name="MSIP_Label_216eec4e-c7b8-491d-b7d8-90a69632743d_Application">
    <vt:lpwstr>Microsoft Azure Information Protection</vt:lpwstr>
  </property>
  <property fmtid="{D5CDD505-2E9C-101B-9397-08002B2CF9AE}" pid="8" name="MSIP_Label_216eec4e-c7b8-491d-b7d8-90a69632743d_ActionId">
    <vt:lpwstr>ff2c6e50-843f-4a52-95e3-1efbda625194</vt:lpwstr>
  </property>
  <property fmtid="{D5CDD505-2E9C-101B-9397-08002B2CF9AE}" pid="9" name="MSIP_Label_216eec4e-c7b8-491d-b7d8-90a69632743d_Extended_MSFT_Method">
    <vt:lpwstr>Automatic</vt:lpwstr>
  </property>
  <property fmtid="{D5CDD505-2E9C-101B-9397-08002B2CF9AE}" pid="10" name="Sensitivity">
    <vt:lpwstr>Confidential</vt:lpwstr>
  </property>
</Properties>
</file>