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43d1b4f2c0d282b4/Desktop/Work/Classes/Fall/Marketing Analytics - Garrett Sonnier/Assignments/hw3/"/>
    </mc:Choice>
  </mc:AlternateContent>
  <xr:revisionPtr revIDLastSave="6" documentId="8_{63D469F5-6239-47D0-9D04-380196260C11}" xr6:coauthVersionLast="47" xr6:coauthVersionMax="47" xr10:uidLastSave="{4FE1777C-00C6-4258-A006-BA499A4B30BB}"/>
  <bookViews>
    <workbookView xWindow="-108" yWindow="-108" windowWidth="23256" windowHeight="12456" activeTab="4" xr2:uid="{00000000-000D-0000-FFFF-FFFF00000000}"/>
  </bookViews>
  <sheets>
    <sheet name="Apple Data" sheetId="2" r:id="rId1"/>
    <sheet name="Part 1 Q1" sheetId="3" r:id="rId2"/>
    <sheet name="Part 1 Q2" sheetId="4" r:id="rId3"/>
    <sheet name="Part 1 Q3" sheetId="5" r:id="rId4"/>
    <sheet name="Part 2 Q1" sheetId="6" r:id="rId5"/>
    <sheet name="Part 2 Q2 Initial" sheetId="7" r:id="rId6"/>
    <sheet name="Part 2 Q2" sheetId="8" r:id="rId7"/>
    <sheet name="Part 2 Q3" sheetId="11" r:id="rId8"/>
  </sheets>
  <definedNames>
    <definedName name="solver_adj" localSheetId="4" hidden="1">'Part 2 Q1'!$B$5</definedName>
    <definedName name="solver_adj" localSheetId="6" hidden="1">'Part 2 Q2'!$Q$5:$S$5</definedName>
    <definedName name="solver_adj" localSheetId="5" hidden="1">'Part 2 Q2 Initial'!$E$3:$J$3</definedName>
    <definedName name="solver_adj" localSheetId="7" hidden="1">'Part 2 Q3'!$Q$5:$S$5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cvg" localSheetId="7" hidden="1">0.0001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drv" localSheetId="7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7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est" localSheetId="7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itr" localSheetId="7" hidden="1">2147483647</definedName>
    <definedName name="solver_lhs1" localSheetId="4" hidden="1">'Part 2 Q1'!$B$5</definedName>
    <definedName name="solver_lhs1" localSheetId="6" hidden="1">'Part 2 Q2'!$Q$5:$S$5</definedName>
    <definedName name="solver_lhs1" localSheetId="5" hidden="1">'Part 2 Q2 Initial'!$K$3</definedName>
    <definedName name="solver_lhs1" localSheetId="7" hidden="1">'Part 2 Q3'!$Q$5:$S$5</definedName>
    <definedName name="solver_lhs2" localSheetId="4" hidden="1">'Part 2 Q1'!$B$5</definedName>
    <definedName name="solver_lhs2" localSheetId="6" hidden="1">'Part 2 Q2'!$Q$5:$S$5</definedName>
    <definedName name="solver_lhs2" localSheetId="7" hidden="1">'Part 2 Q3'!$Q$5:$S$5</definedName>
    <definedName name="solver_lhs3" localSheetId="6" hidden="1">'Part 2 Q2'!$R$5</definedName>
    <definedName name="solver_lhs3" localSheetId="7" hidden="1">'Part 2 Q3'!$R$5</definedName>
    <definedName name="solver_lhs4" localSheetId="6" hidden="1">'Part 2 Q2'!$R$5</definedName>
    <definedName name="solver_lhs4" localSheetId="7" hidden="1">'Part 2 Q3'!$R$5</definedName>
    <definedName name="solver_lhs5" localSheetId="6" hidden="1">'Part 2 Q2'!$S$5</definedName>
    <definedName name="solver_lhs5" localSheetId="7" hidden="1">'Part 2 Q3'!$S$5</definedName>
    <definedName name="solver_lhs6" localSheetId="6" hidden="1">'Part 2 Q2'!$S$5</definedName>
    <definedName name="solver_lhs6" localSheetId="7" hidden="1">'Part 2 Q3'!$S$5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ip" localSheetId="7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ni" localSheetId="7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rt" localSheetId="7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msl" localSheetId="7" hidden="1">2</definedName>
    <definedName name="solver_neg" localSheetId="4" hidden="1">2</definedName>
    <definedName name="solver_neg" localSheetId="6" hidden="1">2</definedName>
    <definedName name="solver_neg" localSheetId="5" hidden="1">2</definedName>
    <definedName name="solver_neg" localSheetId="7" hidden="1">2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od" localSheetId="7" hidden="1">2147483647</definedName>
    <definedName name="solver_num" localSheetId="4" hidden="1">2</definedName>
    <definedName name="solver_num" localSheetId="6" hidden="1">2</definedName>
    <definedName name="solver_num" localSheetId="5" hidden="1">1</definedName>
    <definedName name="solver_num" localSheetId="7" hidden="1">2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nwt" localSheetId="7" hidden="1">1</definedName>
    <definedName name="solver_opt" localSheetId="4" hidden="1">'Part 2 Q1'!$B$6</definedName>
    <definedName name="solver_opt" localSheetId="6" hidden="1">'Part 2 Q2'!$O$17</definedName>
    <definedName name="solver_opt" localSheetId="5" hidden="1">'Part 2 Q2 Initial'!$N$6</definedName>
    <definedName name="solver_opt" localSheetId="7" hidden="1">'Part 2 Q3'!$O$17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pre" localSheetId="7" hidden="1">0.000001</definedName>
    <definedName name="solver_rbv" localSheetId="4" hidden="1">1</definedName>
    <definedName name="solver_rbv" localSheetId="6" hidden="1">1</definedName>
    <definedName name="solver_rbv" localSheetId="5" hidden="1">1</definedName>
    <definedName name="solver_rbv" localSheetId="7" hidden="1">1</definedName>
    <definedName name="solver_rel1" localSheetId="4" hidden="1">1</definedName>
    <definedName name="solver_rel1" localSheetId="6" hidden="1">1</definedName>
    <definedName name="solver_rel1" localSheetId="5" hidden="1">2</definedName>
    <definedName name="solver_rel1" localSheetId="7" hidden="1">1</definedName>
    <definedName name="solver_rel2" localSheetId="4" hidden="1">3</definedName>
    <definedName name="solver_rel2" localSheetId="6" hidden="1">3</definedName>
    <definedName name="solver_rel2" localSheetId="7" hidden="1">3</definedName>
    <definedName name="solver_rel3" localSheetId="6" hidden="1">1</definedName>
    <definedName name="solver_rel3" localSheetId="7" hidden="1">1</definedName>
    <definedName name="solver_rel4" localSheetId="6" hidden="1">3</definedName>
    <definedName name="solver_rel4" localSheetId="7" hidden="1">3</definedName>
    <definedName name="solver_rel5" localSheetId="6" hidden="1">1</definedName>
    <definedName name="solver_rel5" localSheetId="7" hidden="1">1</definedName>
    <definedName name="solver_rel6" localSheetId="6" hidden="1">3</definedName>
    <definedName name="solver_rel6" localSheetId="7" hidden="1">3</definedName>
    <definedName name="solver_rhs1" localSheetId="4" hidden="1">1</definedName>
    <definedName name="solver_rhs1" localSheetId="6" hidden="1">1</definedName>
    <definedName name="solver_rhs1" localSheetId="5" hidden="1">0</definedName>
    <definedName name="solver_rhs1" localSheetId="7" hidden="1">1</definedName>
    <definedName name="solver_rhs2" localSheetId="4" hidden="1">0</definedName>
    <definedName name="solver_rhs2" localSheetId="6" hidden="1">0</definedName>
    <definedName name="solver_rhs2" localSheetId="7" hidden="1">0</definedName>
    <definedName name="solver_rhs3" localSheetId="6" hidden="1">1</definedName>
    <definedName name="solver_rhs3" localSheetId="7" hidden="1">1</definedName>
    <definedName name="solver_rhs4" localSheetId="6" hidden="1">0</definedName>
    <definedName name="solver_rhs4" localSheetId="7" hidden="1">0</definedName>
    <definedName name="solver_rhs5" localSheetId="6" hidden="1">1</definedName>
    <definedName name="solver_rhs5" localSheetId="7" hidden="1">1</definedName>
    <definedName name="solver_rhs6" localSheetId="6" hidden="1">0</definedName>
    <definedName name="solver_rhs6" localSheetId="7" hidden="1">0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lx" localSheetId="7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rsd" localSheetId="7" hidden="1">0</definedName>
    <definedName name="solver_scl" localSheetId="4" hidden="1">1</definedName>
    <definedName name="solver_scl" localSheetId="6" hidden="1">1</definedName>
    <definedName name="solver_scl" localSheetId="5" hidden="1">1</definedName>
    <definedName name="solver_scl" localSheetId="7" hidden="1">1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ho" localSheetId="7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ssz" localSheetId="7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im" localSheetId="7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ol" localSheetId="7" hidden="1">0.01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typ" localSheetId="7" hidden="1">2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7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T12" i="11" l="1"/>
  <c r="T11" i="11"/>
  <c r="T10" i="11"/>
  <c r="T9" i="11"/>
  <c r="H116" i="11"/>
  <c r="G116" i="11"/>
  <c r="F116" i="11"/>
  <c r="E116" i="11"/>
  <c r="H115" i="11"/>
  <c r="G115" i="11"/>
  <c r="F115" i="11"/>
  <c r="E115" i="11"/>
  <c r="H114" i="11"/>
  <c r="G114" i="11"/>
  <c r="F114" i="11"/>
  <c r="E114" i="11"/>
  <c r="H113" i="11"/>
  <c r="G113" i="11"/>
  <c r="F113" i="11"/>
  <c r="E113" i="11"/>
  <c r="L114" i="11"/>
  <c r="L115" i="11"/>
  <c r="L116" i="11"/>
  <c r="L113" i="11"/>
  <c r="H112" i="11"/>
  <c r="G112" i="11"/>
  <c r="F112" i="11"/>
  <c r="E112" i="11"/>
  <c r="H111" i="11"/>
  <c r="G111" i="11"/>
  <c r="F111" i="11"/>
  <c r="E111" i="11"/>
  <c r="H110" i="11"/>
  <c r="G110" i="11"/>
  <c r="F110" i="11"/>
  <c r="E110" i="11"/>
  <c r="H109" i="11"/>
  <c r="G109" i="11"/>
  <c r="F109" i="11"/>
  <c r="E109" i="11"/>
  <c r="H108" i="11"/>
  <c r="G108" i="11"/>
  <c r="F108" i="11"/>
  <c r="E108" i="11"/>
  <c r="H107" i="11"/>
  <c r="G107" i="11"/>
  <c r="F107" i="11"/>
  <c r="E107" i="11"/>
  <c r="H106" i="11"/>
  <c r="G106" i="11"/>
  <c r="F106" i="11"/>
  <c r="E106" i="11"/>
  <c r="H105" i="11"/>
  <c r="G105" i="11"/>
  <c r="F105" i="11"/>
  <c r="E105" i="11"/>
  <c r="H104" i="11"/>
  <c r="G104" i="11"/>
  <c r="F104" i="11"/>
  <c r="E104" i="11"/>
  <c r="H103" i="11"/>
  <c r="G103" i="11"/>
  <c r="F103" i="11"/>
  <c r="E103" i="11"/>
  <c r="H102" i="11"/>
  <c r="G102" i="11"/>
  <c r="F102" i="11"/>
  <c r="E102" i="11"/>
  <c r="H101" i="11"/>
  <c r="G101" i="11"/>
  <c r="F101" i="11"/>
  <c r="E101" i="11"/>
  <c r="H100" i="11"/>
  <c r="G100" i="11"/>
  <c r="F100" i="11"/>
  <c r="E100" i="11"/>
  <c r="H99" i="11"/>
  <c r="G99" i="11"/>
  <c r="F99" i="11"/>
  <c r="E99" i="11"/>
  <c r="H98" i="11"/>
  <c r="G98" i="11"/>
  <c r="F98" i="11"/>
  <c r="E98" i="11"/>
  <c r="H97" i="11"/>
  <c r="G97" i="11"/>
  <c r="F97" i="11"/>
  <c r="E97" i="11"/>
  <c r="H96" i="11"/>
  <c r="G96" i="11"/>
  <c r="F96" i="11"/>
  <c r="E96" i="11"/>
  <c r="H95" i="11"/>
  <c r="G95" i="11"/>
  <c r="F95" i="11"/>
  <c r="E95" i="11"/>
  <c r="H94" i="11"/>
  <c r="G94" i="11"/>
  <c r="F94" i="11"/>
  <c r="E94" i="11"/>
  <c r="H93" i="11"/>
  <c r="G93" i="11"/>
  <c r="F93" i="11"/>
  <c r="E93" i="11"/>
  <c r="H92" i="11"/>
  <c r="G92" i="11"/>
  <c r="F92" i="11"/>
  <c r="E92" i="11"/>
  <c r="H91" i="11"/>
  <c r="G91" i="11"/>
  <c r="F91" i="11"/>
  <c r="E91" i="11"/>
  <c r="H90" i="11"/>
  <c r="G90" i="11"/>
  <c r="F90" i="11"/>
  <c r="E90" i="11"/>
  <c r="H89" i="11"/>
  <c r="G89" i="11"/>
  <c r="F89" i="11"/>
  <c r="E89" i="11"/>
  <c r="H88" i="11"/>
  <c r="G88" i="11"/>
  <c r="F88" i="11"/>
  <c r="E88" i="11"/>
  <c r="H87" i="11"/>
  <c r="G87" i="11"/>
  <c r="F87" i="11"/>
  <c r="E87" i="11"/>
  <c r="H86" i="11"/>
  <c r="G86" i="11"/>
  <c r="F86" i="11"/>
  <c r="E86" i="11"/>
  <c r="H85" i="11"/>
  <c r="G85" i="11"/>
  <c r="F85" i="11"/>
  <c r="E85" i="11"/>
  <c r="H84" i="11"/>
  <c r="G84" i="11"/>
  <c r="F84" i="11"/>
  <c r="E84" i="11"/>
  <c r="H83" i="11"/>
  <c r="G83" i="11"/>
  <c r="F83" i="11"/>
  <c r="E83" i="11"/>
  <c r="H82" i="11"/>
  <c r="G82" i="11"/>
  <c r="F82" i="11"/>
  <c r="E82" i="11"/>
  <c r="H81" i="11"/>
  <c r="G81" i="11"/>
  <c r="F81" i="11"/>
  <c r="E81" i="11"/>
  <c r="H80" i="11"/>
  <c r="G80" i="11"/>
  <c r="F80" i="11"/>
  <c r="E80" i="11"/>
  <c r="H79" i="11"/>
  <c r="G79" i="11"/>
  <c r="F79" i="11"/>
  <c r="E79" i="11"/>
  <c r="H78" i="11"/>
  <c r="G78" i="11"/>
  <c r="F78" i="11"/>
  <c r="E78" i="11"/>
  <c r="H77" i="11"/>
  <c r="G77" i="11"/>
  <c r="F77" i="11"/>
  <c r="E77" i="11"/>
  <c r="H76" i="11"/>
  <c r="G76" i="11"/>
  <c r="F76" i="11"/>
  <c r="E76" i="11"/>
  <c r="H75" i="11"/>
  <c r="G75" i="11"/>
  <c r="F75" i="11"/>
  <c r="E75" i="11"/>
  <c r="H74" i="11"/>
  <c r="G74" i="11"/>
  <c r="F74" i="11"/>
  <c r="E74" i="11"/>
  <c r="H73" i="11"/>
  <c r="G73" i="11"/>
  <c r="F73" i="11"/>
  <c r="E73" i="11"/>
  <c r="H72" i="11"/>
  <c r="G72" i="11"/>
  <c r="F72" i="11"/>
  <c r="E72" i="11"/>
  <c r="H71" i="11"/>
  <c r="G71" i="11"/>
  <c r="F71" i="11"/>
  <c r="E71" i="11"/>
  <c r="H70" i="11"/>
  <c r="G70" i="11"/>
  <c r="F70" i="11"/>
  <c r="E70" i="11"/>
  <c r="H69" i="11"/>
  <c r="G69" i="11"/>
  <c r="F69" i="11"/>
  <c r="E69" i="11"/>
  <c r="H68" i="11"/>
  <c r="G68" i="11"/>
  <c r="F68" i="11"/>
  <c r="E68" i="11"/>
  <c r="H67" i="11"/>
  <c r="G67" i="11"/>
  <c r="F67" i="11"/>
  <c r="E67" i="11"/>
  <c r="H66" i="11"/>
  <c r="G66" i="11"/>
  <c r="F66" i="11"/>
  <c r="E66" i="11"/>
  <c r="H65" i="11"/>
  <c r="G65" i="11"/>
  <c r="F65" i="11"/>
  <c r="E65" i="11"/>
  <c r="H64" i="11"/>
  <c r="G64" i="11"/>
  <c r="F64" i="11"/>
  <c r="E64" i="11"/>
  <c r="H63" i="11"/>
  <c r="G63" i="11"/>
  <c r="F63" i="11"/>
  <c r="E63" i="11"/>
  <c r="H62" i="11"/>
  <c r="G62" i="11"/>
  <c r="F62" i="11"/>
  <c r="E62" i="11"/>
  <c r="H61" i="11"/>
  <c r="G61" i="11"/>
  <c r="F61" i="11"/>
  <c r="E61" i="11"/>
  <c r="H60" i="11"/>
  <c r="G60" i="11"/>
  <c r="F60" i="11"/>
  <c r="E60" i="11"/>
  <c r="H59" i="11"/>
  <c r="G59" i="11"/>
  <c r="F59" i="11"/>
  <c r="E59" i="11"/>
  <c r="H58" i="11"/>
  <c r="G58" i="11"/>
  <c r="F58" i="11"/>
  <c r="E58" i="11"/>
  <c r="H57" i="11"/>
  <c r="G57" i="11"/>
  <c r="F57" i="11"/>
  <c r="E57" i="11"/>
  <c r="H56" i="11"/>
  <c r="G56" i="11"/>
  <c r="F56" i="11"/>
  <c r="E56" i="11"/>
  <c r="H55" i="11"/>
  <c r="G55" i="11"/>
  <c r="F55" i="11"/>
  <c r="E55" i="11"/>
  <c r="H54" i="11"/>
  <c r="G54" i="11"/>
  <c r="F54" i="11"/>
  <c r="E54" i="11"/>
  <c r="H53" i="11"/>
  <c r="G53" i="11"/>
  <c r="F53" i="11"/>
  <c r="E53" i="11"/>
  <c r="H52" i="11"/>
  <c r="G52" i="11"/>
  <c r="F52" i="11"/>
  <c r="E52" i="11"/>
  <c r="H51" i="11"/>
  <c r="G51" i="11"/>
  <c r="F51" i="11"/>
  <c r="E51" i="11"/>
  <c r="H50" i="11"/>
  <c r="G50" i="11"/>
  <c r="F50" i="11"/>
  <c r="E50" i="11"/>
  <c r="H49" i="11"/>
  <c r="G49" i="11"/>
  <c r="F49" i="11"/>
  <c r="E49" i="11"/>
  <c r="H48" i="11"/>
  <c r="G48" i="11"/>
  <c r="F48" i="11"/>
  <c r="E48" i="11"/>
  <c r="H47" i="11"/>
  <c r="G47" i="11"/>
  <c r="F47" i="11"/>
  <c r="E47" i="11"/>
  <c r="H46" i="11"/>
  <c r="G46" i="11"/>
  <c r="F46" i="11"/>
  <c r="E46" i="11"/>
  <c r="H45" i="11"/>
  <c r="G45" i="11"/>
  <c r="F45" i="11"/>
  <c r="E45" i="11"/>
  <c r="H44" i="11"/>
  <c r="G44" i="11"/>
  <c r="F44" i="11"/>
  <c r="E44" i="11"/>
  <c r="H43" i="11"/>
  <c r="G43" i="11"/>
  <c r="F43" i="11"/>
  <c r="E43" i="11"/>
  <c r="H42" i="11"/>
  <c r="G42" i="11"/>
  <c r="F42" i="11"/>
  <c r="E42" i="11"/>
  <c r="H41" i="11"/>
  <c r="G41" i="11"/>
  <c r="F41" i="11"/>
  <c r="E41" i="11"/>
  <c r="H40" i="11"/>
  <c r="G40" i="11"/>
  <c r="F40" i="11"/>
  <c r="E40" i="11"/>
  <c r="H39" i="11"/>
  <c r="G39" i="11"/>
  <c r="F39" i="11"/>
  <c r="E39" i="11"/>
  <c r="H38" i="11"/>
  <c r="G38" i="11"/>
  <c r="F38" i="11"/>
  <c r="E38" i="11"/>
  <c r="H37" i="11"/>
  <c r="G37" i="11"/>
  <c r="F37" i="11"/>
  <c r="E37" i="11"/>
  <c r="H36" i="11"/>
  <c r="G36" i="11"/>
  <c r="F36" i="11"/>
  <c r="E36" i="11"/>
  <c r="H35" i="11"/>
  <c r="G35" i="11"/>
  <c r="F35" i="11"/>
  <c r="E35" i="11"/>
  <c r="H34" i="11"/>
  <c r="G34" i="11"/>
  <c r="F34" i="11"/>
  <c r="E34" i="11"/>
  <c r="H33" i="11"/>
  <c r="G33" i="11"/>
  <c r="F33" i="11"/>
  <c r="E33" i="11"/>
  <c r="H32" i="11"/>
  <c r="G32" i="11"/>
  <c r="F32" i="11"/>
  <c r="E32" i="11"/>
  <c r="H31" i="11"/>
  <c r="G31" i="11"/>
  <c r="F31" i="11"/>
  <c r="E31" i="11"/>
  <c r="H30" i="11"/>
  <c r="G30" i="11"/>
  <c r="F30" i="11"/>
  <c r="E30" i="11"/>
  <c r="H29" i="11"/>
  <c r="G29" i="11"/>
  <c r="F29" i="11"/>
  <c r="E29" i="11"/>
  <c r="H28" i="11"/>
  <c r="G28" i="11"/>
  <c r="F28" i="11"/>
  <c r="E28" i="11"/>
  <c r="H27" i="11"/>
  <c r="G27" i="11"/>
  <c r="F27" i="11"/>
  <c r="E27" i="11"/>
  <c r="H26" i="11"/>
  <c r="G26" i="11"/>
  <c r="F26" i="11"/>
  <c r="E26" i="11"/>
  <c r="H25" i="11"/>
  <c r="G25" i="11"/>
  <c r="F25" i="11"/>
  <c r="E25" i="11"/>
  <c r="H24" i="11"/>
  <c r="G24" i="11"/>
  <c r="F24" i="11"/>
  <c r="E24" i="11"/>
  <c r="H23" i="11"/>
  <c r="G23" i="11"/>
  <c r="F23" i="11"/>
  <c r="E23" i="11"/>
  <c r="H22" i="11"/>
  <c r="G22" i="11"/>
  <c r="F22" i="11"/>
  <c r="E22" i="11"/>
  <c r="H21" i="11"/>
  <c r="G21" i="11"/>
  <c r="F21" i="11"/>
  <c r="E21" i="11"/>
  <c r="H20" i="11"/>
  <c r="G20" i="11"/>
  <c r="F20" i="11"/>
  <c r="E20" i="11"/>
  <c r="H19" i="11"/>
  <c r="G19" i="11"/>
  <c r="F19" i="11"/>
  <c r="E19" i="11"/>
  <c r="H18" i="11"/>
  <c r="G18" i="11"/>
  <c r="F18" i="11"/>
  <c r="E18" i="11"/>
  <c r="L17" i="11"/>
  <c r="M17" i="11" s="1"/>
  <c r="N17" i="11" s="1"/>
  <c r="H17" i="11"/>
  <c r="G17" i="11"/>
  <c r="F17" i="11"/>
  <c r="E17" i="11"/>
  <c r="K16" i="11"/>
  <c r="J16" i="11"/>
  <c r="H16" i="11"/>
  <c r="G16" i="11"/>
  <c r="F16" i="11"/>
  <c r="E16" i="11"/>
  <c r="K15" i="11"/>
  <c r="H15" i="11"/>
  <c r="G15" i="11"/>
  <c r="F15" i="11"/>
  <c r="E15" i="11"/>
  <c r="K14" i="11"/>
  <c r="H14" i="11"/>
  <c r="G14" i="11"/>
  <c r="F14" i="11"/>
  <c r="E14" i="11"/>
  <c r="K13" i="11"/>
  <c r="I17" i="11" s="1"/>
  <c r="K17" i="11" s="1"/>
  <c r="H13" i="11"/>
  <c r="G13" i="11"/>
  <c r="F13" i="11"/>
  <c r="E13" i="11"/>
  <c r="K12" i="11"/>
  <c r="I16" i="11" s="1"/>
  <c r="H12" i="11"/>
  <c r="G12" i="11"/>
  <c r="F12" i="11"/>
  <c r="E12" i="11"/>
  <c r="H11" i="11"/>
  <c r="G11" i="11"/>
  <c r="F11" i="11"/>
  <c r="E11" i="11"/>
  <c r="H10" i="11"/>
  <c r="G10" i="11"/>
  <c r="F10" i="11"/>
  <c r="E10" i="11"/>
  <c r="H9" i="11"/>
  <c r="G9" i="11"/>
  <c r="F9" i="11"/>
  <c r="E9" i="11"/>
  <c r="I17" i="8"/>
  <c r="J17" i="8" s="1"/>
  <c r="I18" i="8" s="1"/>
  <c r="K18" i="8" s="1"/>
  <c r="L17" i="8"/>
  <c r="J17" i="11" l="1"/>
  <c r="I18" i="11" s="1"/>
  <c r="L18" i="8"/>
  <c r="I16" i="8"/>
  <c r="K18" i="11" l="1"/>
  <c r="J18" i="11"/>
  <c r="L19" i="11" s="1"/>
  <c r="M19" i="11" s="1"/>
  <c r="N19" i="11" s="1"/>
  <c r="L18" i="11"/>
  <c r="M18" i="11" s="1"/>
  <c r="N18" i="11" s="1"/>
  <c r="I19" i="11" l="1"/>
  <c r="J19" i="11" l="1"/>
  <c r="L20" i="11" s="1"/>
  <c r="M20" i="11" s="1"/>
  <c r="N20" i="11" s="1"/>
  <c r="K19" i="11"/>
  <c r="I20" i="11"/>
  <c r="J20" i="11" l="1"/>
  <c r="L21" i="11"/>
  <c r="M21" i="11" s="1"/>
  <c r="N21" i="11" s="1"/>
  <c r="K20" i="11"/>
  <c r="I21" i="11"/>
  <c r="J21" i="11" l="1"/>
  <c r="K21" i="11"/>
  <c r="L22" i="11"/>
  <c r="M22" i="11" s="1"/>
  <c r="N22" i="11" s="1"/>
  <c r="I22" i="11"/>
  <c r="K22" i="11" l="1"/>
  <c r="J22" i="11"/>
  <c r="L23" i="11" s="1"/>
  <c r="M23" i="11" s="1"/>
  <c r="N23" i="11" s="1"/>
  <c r="I23" i="11" l="1"/>
  <c r="J23" i="11" l="1"/>
  <c r="K23" i="11"/>
  <c r="L24" i="11"/>
  <c r="M24" i="11" s="1"/>
  <c r="N24" i="11" s="1"/>
  <c r="I24" i="11"/>
  <c r="K24" i="11" l="1"/>
  <c r="J24" i="11"/>
  <c r="L25" i="11" s="1"/>
  <c r="M25" i="11" s="1"/>
  <c r="N25" i="11" s="1"/>
  <c r="I25" i="11" l="1"/>
  <c r="K25" i="11" l="1"/>
  <c r="J25" i="11"/>
  <c r="L26" i="11" s="1"/>
  <c r="M26" i="11" s="1"/>
  <c r="N26" i="11" s="1"/>
  <c r="I26" i="11"/>
  <c r="K26" i="11" l="1"/>
  <c r="J26" i="11"/>
  <c r="L27" i="11"/>
  <c r="M27" i="11" s="1"/>
  <c r="N27" i="11" s="1"/>
  <c r="I27" i="11"/>
  <c r="J27" i="11" l="1"/>
  <c r="L28" i="11"/>
  <c r="M28" i="11" s="1"/>
  <c r="N28" i="11" s="1"/>
  <c r="K27" i="11"/>
  <c r="I28" i="11"/>
  <c r="J28" i="11" l="1"/>
  <c r="K28" i="11"/>
  <c r="L29" i="11"/>
  <c r="M29" i="11" s="1"/>
  <c r="N29" i="11" s="1"/>
  <c r="I29" i="11"/>
  <c r="K29" i="11" l="1"/>
  <c r="J29" i="11"/>
  <c r="L30" i="11" s="1"/>
  <c r="M30" i="11" s="1"/>
  <c r="N30" i="11" s="1"/>
  <c r="I30" i="11"/>
  <c r="K30" i="11" l="1"/>
  <c r="J30" i="11"/>
  <c r="L31" i="11" s="1"/>
  <c r="M31" i="11" s="1"/>
  <c r="N31" i="11" s="1"/>
  <c r="I31" i="11"/>
  <c r="J31" i="11" l="1"/>
  <c r="L32" i="11"/>
  <c r="M32" i="11" s="1"/>
  <c r="N32" i="11" s="1"/>
  <c r="K31" i="11"/>
  <c r="I32" i="11"/>
  <c r="J32" i="11" l="1"/>
  <c r="K32" i="11"/>
  <c r="L33" i="11"/>
  <c r="M33" i="11" s="1"/>
  <c r="N33" i="11" s="1"/>
  <c r="I33" i="11"/>
  <c r="J33" i="11" l="1"/>
  <c r="L34" i="11" s="1"/>
  <c r="M34" i="11" s="1"/>
  <c r="N34" i="11" s="1"/>
  <c r="K33" i="11"/>
  <c r="I34" i="11"/>
  <c r="K34" i="11" l="1"/>
  <c r="J34" i="11"/>
  <c r="L35" i="11" s="1"/>
  <c r="M35" i="11" s="1"/>
  <c r="N35" i="11" s="1"/>
  <c r="I35" i="11"/>
  <c r="K35" i="11" l="1"/>
  <c r="J35" i="11"/>
  <c r="L36" i="11" s="1"/>
  <c r="M36" i="11" s="1"/>
  <c r="N36" i="11" s="1"/>
  <c r="I36" i="11"/>
  <c r="K36" i="11" l="1"/>
  <c r="J36" i="11"/>
  <c r="L37" i="11" s="1"/>
  <c r="M37" i="11" s="1"/>
  <c r="N37" i="11" s="1"/>
  <c r="I37" i="11"/>
  <c r="J37" i="11" l="1"/>
  <c r="K37" i="11"/>
  <c r="L38" i="11"/>
  <c r="M38" i="11" s="1"/>
  <c r="N38" i="11" s="1"/>
  <c r="I38" i="11"/>
  <c r="J38" i="11" l="1"/>
  <c r="L39" i="11" s="1"/>
  <c r="M39" i="11" s="1"/>
  <c r="N39" i="11" s="1"/>
  <c r="K38" i="11"/>
  <c r="I39" i="11"/>
  <c r="J39" i="11" l="1"/>
  <c r="K39" i="11"/>
  <c r="L40" i="11"/>
  <c r="M40" i="11" s="1"/>
  <c r="N40" i="11" s="1"/>
  <c r="I40" i="11"/>
  <c r="J40" i="11" l="1"/>
  <c r="K40" i="11"/>
  <c r="L41" i="11"/>
  <c r="M41" i="11" s="1"/>
  <c r="N41" i="11" s="1"/>
  <c r="I41" i="11"/>
  <c r="K41" i="11" l="1"/>
  <c r="J41" i="11"/>
  <c r="L42" i="11" s="1"/>
  <c r="M42" i="11" s="1"/>
  <c r="N42" i="11" s="1"/>
  <c r="I42" i="11"/>
  <c r="K42" i="11" l="1"/>
  <c r="J42" i="11"/>
  <c r="L43" i="11" s="1"/>
  <c r="M43" i="11" s="1"/>
  <c r="N43" i="11" s="1"/>
  <c r="I43" i="11" l="1"/>
  <c r="K43" i="11" l="1"/>
  <c r="J43" i="11"/>
  <c r="L44" i="11" s="1"/>
  <c r="M44" i="11" s="1"/>
  <c r="N44" i="11" s="1"/>
  <c r="I44" i="11"/>
  <c r="K44" i="11" l="1"/>
  <c r="J44" i="11"/>
  <c r="L45" i="11" s="1"/>
  <c r="M45" i="11" s="1"/>
  <c r="N45" i="11" s="1"/>
  <c r="I45" i="11"/>
  <c r="J45" i="11" l="1"/>
  <c r="L46" i="11"/>
  <c r="M46" i="11" s="1"/>
  <c r="N46" i="11" s="1"/>
  <c r="K45" i="11"/>
  <c r="I46" i="11"/>
  <c r="J46" i="11" l="1"/>
  <c r="L47" i="11"/>
  <c r="M47" i="11" s="1"/>
  <c r="N47" i="11" s="1"/>
  <c r="K46" i="11"/>
  <c r="I47" i="11"/>
  <c r="J47" i="11" l="1"/>
  <c r="L48" i="11"/>
  <c r="M48" i="11" s="1"/>
  <c r="N48" i="11" s="1"/>
  <c r="K47" i="11"/>
  <c r="I48" i="11"/>
  <c r="K48" i="11" l="1"/>
  <c r="J48" i="11"/>
  <c r="L49" i="11" s="1"/>
  <c r="M49" i="11" s="1"/>
  <c r="N49" i="11" s="1"/>
  <c r="I49" i="11" l="1"/>
  <c r="J49" i="11" l="1"/>
  <c r="L50" i="11" s="1"/>
  <c r="M50" i="11" s="1"/>
  <c r="N50" i="11" s="1"/>
  <c r="K49" i="11"/>
  <c r="I50" i="11"/>
  <c r="K50" i="11" l="1"/>
  <c r="J50" i="11"/>
  <c r="L51" i="11" s="1"/>
  <c r="M51" i="11" s="1"/>
  <c r="N51" i="11" s="1"/>
  <c r="I51" i="11"/>
  <c r="K51" i="11" l="1"/>
  <c r="J51" i="11"/>
  <c r="L52" i="11" s="1"/>
  <c r="M52" i="11" s="1"/>
  <c r="N52" i="11" s="1"/>
  <c r="I52" i="11"/>
  <c r="J52" i="11" l="1"/>
  <c r="K52" i="11"/>
  <c r="L53" i="11"/>
  <c r="M53" i="11" s="1"/>
  <c r="N53" i="11" s="1"/>
  <c r="I53" i="11"/>
  <c r="K53" i="11" l="1"/>
  <c r="J53" i="11"/>
  <c r="L54" i="11" s="1"/>
  <c r="M54" i="11" s="1"/>
  <c r="N54" i="11" s="1"/>
  <c r="I54" i="11"/>
  <c r="J54" i="11" l="1"/>
  <c r="K54" i="11"/>
  <c r="L55" i="11"/>
  <c r="M55" i="11" s="1"/>
  <c r="N55" i="11" s="1"/>
  <c r="I55" i="11"/>
  <c r="J55" i="11" l="1"/>
  <c r="L56" i="11"/>
  <c r="M56" i="11" s="1"/>
  <c r="N56" i="11" s="1"/>
  <c r="K55" i="11"/>
  <c r="I56" i="11"/>
  <c r="K56" i="11" l="1"/>
  <c r="J56" i="11"/>
  <c r="L57" i="11"/>
  <c r="M57" i="11" s="1"/>
  <c r="N57" i="11" s="1"/>
  <c r="I57" i="11"/>
  <c r="J57" i="11" l="1"/>
  <c r="L58" i="11" s="1"/>
  <c r="M58" i="11" s="1"/>
  <c r="N58" i="11" s="1"/>
  <c r="K57" i="11"/>
  <c r="I58" i="11"/>
  <c r="K58" i="11" l="1"/>
  <c r="J58" i="11"/>
  <c r="L59" i="11"/>
  <c r="M59" i="11" s="1"/>
  <c r="N59" i="11" s="1"/>
  <c r="I59" i="11"/>
  <c r="J59" i="11" l="1"/>
  <c r="L60" i="11"/>
  <c r="M60" i="11" s="1"/>
  <c r="N60" i="11" s="1"/>
  <c r="K59" i="11"/>
  <c r="I60" i="11"/>
  <c r="K60" i="11" l="1"/>
  <c r="J60" i="11"/>
  <c r="L61" i="11" s="1"/>
  <c r="M61" i="11" s="1"/>
  <c r="N61" i="11" s="1"/>
  <c r="I61" i="11" l="1"/>
  <c r="K61" i="11" l="1"/>
  <c r="J61" i="11"/>
  <c r="L62" i="11" s="1"/>
  <c r="M62" i="11" s="1"/>
  <c r="N62" i="11" s="1"/>
  <c r="I62" i="11" l="1"/>
  <c r="K62" i="11" l="1"/>
  <c r="J62" i="11"/>
  <c r="L63" i="11" s="1"/>
  <c r="M63" i="11" s="1"/>
  <c r="N63" i="11" s="1"/>
  <c r="I63" i="11"/>
  <c r="J63" i="11" l="1"/>
  <c r="K63" i="11"/>
  <c r="L64" i="11"/>
  <c r="M64" i="11" s="1"/>
  <c r="N64" i="11" s="1"/>
  <c r="I64" i="11"/>
  <c r="J64" i="11" l="1"/>
  <c r="L65" i="11"/>
  <c r="M65" i="11" s="1"/>
  <c r="N65" i="11" s="1"/>
  <c r="K64" i="11"/>
  <c r="I65" i="11"/>
  <c r="J65" i="11" l="1"/>
  <c r="L66" i="11" s="1"/>
  <c r="M66" i="11" s="1"/>
  <c r="N66" i="11" s="1"/>
  <c r="K65" i="11"/>
  <c r="I66" i="11"/>
  <c r="K66" i="11" l="1"/>
  <c r="J66" i="11"/>
  <c r="L67" i="11" s="1"/>
  <c r="M67" i="11" s="1"/>
  <c r="N67" i="11" s="1"/>
  <c r="I67" i="11" l="1"/>
  <c r="K67" i="11" l="1"/>
  <c r="J67" i="11"/>
  <c r="L68" i="11" s="1"/>
  <c r="M68" i="11" s="1"/>
  <c r="N68" i="11" s="1"/>
  <c r="I68" i="11"/>
  <c r="J68" i="11" l="1"/>
  <c r="K68" i="11"/>
  <c r="L69" i="11"/>
  <c r="M69" i="11" s="1"/>
  <c r="N69" i="11" s="1"/>
  <c r="I69" i="11"/>
  <c r="K69" i="11" l="1"/>
  <c r="J69" i="11"/>
  <c r="L70" i="11" s="1"/>
  <c r="M70" i="11" s="1"/>
  <c r="N70" i="11" s="1"/>
  <c r="I70" i="11"/>
  <c r="K70" i="11" l="1"/>
  <c r="J70" i="11"/>
  <c r="L71" i="11" s="1"/>
  <c r="M71" i="11" s="1"/>
  <c r="N71" i="11" s="1"/>
  <c r="I71" i="11" l="1"/>
  <c r="J71" i="11" l="1"/>
  <c r="K71" i="11"/>
  <c r="L72" i="11"/>
  <c r="M72" i="11" s="1"/>
  <c r="N72" i="11" s="1"/>
  <c r="I72" i="11"/>
  <c r="J72" i="11" l="1"/>
  <c r="L73" i="11"/>
  <c r="M73" i="11" s="1"/>
  <c r="N73" i="11" s="1"/>
  <c r="K72" i="11"/>
  <c r="I73" i="11"/>
  <c r="K73" i="11" l="1"/>
  <c r="J73" i="11"/>
  <c r="L74" i="11" s="1"/>
  <c r="M74" i="11" s="1"/>
  <c r="N74" i="11" s="1"/>
  <c r="I74" i="11" l="1"/>
  <c r="K74" i="11" l="1"/>
  <c r="J74" i="11"/>
  <c r="L75" i="11" s="1"/>
  <c r="M75" i="11" s="1"/>
  <c r="N75" i="11" s="1"/>
  <c r="I75" i="11"/>
  <c r="K75" i="11" l="1"/>
  <c r="J75" i="11"/>
  <c r="L76" i="11"/>
  <c r="M76" i="11" s="1"/>
  <c r="N76" i="11" s="1"/>
  <c r="I76" i="11"/>
  <c r="K76" i="11" l="1"/>
  <c r="J76" i="11"/>
  <c r="L77" i="11" s="1"/>
  <c r="M77" i="11" s="1"/>
  <c r="N77" i="11" s="1"/>
  <c r="I77" i="11"/>
  <c r="K77" i="11" l="1"/>
  <c r="J77" i="11"/>
  <c r="L78" i="11"/>
  <c r="M78" i="11" s="1"/>
  <c r="N78" i="11" s="1"/>
  <c r="I78" i="11"/>
  <c r="K78" i="11" l="1"/>
  <c r="J78" i="11"/>
  <c r="L79" i="11" s="1"/>
  <c r="M79" i="11" s="1"/>
  <c r="N79" i="11" s="1"/>
  <c r="I79" i="11"/>
  <c r="J79" i="11" l="1"/>
  <c r="K79" i="11"/>
  <c r="L80" i="11"/>
  <c r="M80" i="11" s="1"/>
  <c r="N80" i="11" s="1"/>
  <c r="I80" i="11"/>
  <c r="K80" i="11" l="1"/>
  <c r="J80" i="11"/>
  <c r="L81" i="11"/>
  <c r="M81" i="11" s="1"/>
  <c r="N81" i="11" s="1"/>
  <c r="I81" i="11"/>
  <c r="J81" i="11" l="1"/>
  <c r="L82" i="11" s="1"/>
  <c r="M82" i="11" s="1"/>
  <c r="N82" i="11" s="1"/>
  <c r="K81" i="11"/>
  <c r="I82" i="11"/>
  <c r="K82" i="11" l="1"/>
  <c r="J82" i="11"/>
  <c r="L83" i="11"/>
  <c r="M83" i="11" s="1"/>
  <c r="N83" i="11" s="1"/>
  <c r="I83" i="11"/>
  <c r="K83" i="11" l="1"/>
  <c r="J83" i="11"/>
  <c r="L84" i="11" s="1"/>
  <c r="M84" i="11" s="1"/>
  <c r="N84" i="11" s="1"/>
  <c r="I84" i="11"/>
  <c r="K84" i="11" l="1"/>
  <c r="J84" i="11"/>
  <c r="L85" i="11" s="1"/>
  <c r="M85" i="11" s="1"/>
  <c r="N85" i="11" s="1"/>
  <c r="I85" i="11"/>
  <c r="K85" i="11" l="1"/>
  <c r="J85" i="11"/>
  <c r="L86" i="11" s="1"/>
  <c r="M86" i="11" s="1"/>
  <c r="N86" i="11" s="1"/>
  <c r="I86" i="11"/>
  <c r="K86" i="11" l="1"/>
  <c r="J86" i="11"/>
  <c r="L87" i="11" s="1"/>
  <c r="M87" i="11" s="1"/>
  <c r="N87" i="11" s="1"/>
  <c r="I87" i="11" l="1"/>
  <c r="J87" i="11" l="1"/>
  <c r="L88" i="11"/>
  <c r="M88" i="11" s="1"/>
  <c r="N88" i="11" s="1"/>
  <c r="K87" i="11"/>
  <c r="I88" i="11"/>
  <c r="K88" i="11" l="1"/>
  <c r="J88" i="11"/>
  <c r="L89" i="11"/>
  <c r="M89" i="11" s="1"/>
  <c r="N89" i="11" s="1"/>
  <c r="I89" i="11"/>
  <c r="K89" i="11" l="1"/>
  <c r="J89" i="11"/>
  <c r="L90" i="11" s="1"/>
  <c r="M90" i="11" s="1"/>
  <c r="N90" i="11" s="1"/>
  <c r="I90" i="11" l="1"/>
  <c r="K90" i="11" l="1"/>
  <c r="J90" i="11"/>
  <c r="L91" i="11"/>
  <c r="M91" i="11" s="1"/>
  <c r="N91" i="11" s="1"/>
  <c r="I91" i="11"/>
  <c r="J91" i="11" l="1"/>
  <c r="K91" i="11"/>
  <c r="L92" i="11"/>
  <c r="M92" i="11" s="1"/>
  <c r="N92" i="11" s="1"/>
  <c r="I92" i="11"/>
  <c r="K92" i="11" l="1"/>
  <c r="J92" i="11"/>
  <c r="L93" i="11" s="1"/>
  <c r="M93" i="11" s="1"/>
  <c r="N93" i="11" s="1"/>
  <c r="I93" i="11"/>
  <c r="J93" i="11" l="1"/>
  <c r="K93" i="11"/>
  <c r="L94" i="11"/>
  <c r="M94" i="11" s="1"/>
  <c r="N94" i="11" s="1"/>
  <c r="I94" i="11"/>
  <c r="J94" i="11" l="1"/>
  <c r="L95" i="11" s="1"/>
  <c r="M95" i="11" s="1"/>
  <c r="N95" i="11" s="1"/>
  <c r="K94" i="11"/>
  <c r="I95" i="11"/>
  <c r="J95" i="11" l="1"/>
  <c r="K95" i="11"/>
  <c r="L96" i="11"/>
  <c r="M96" i="11" s="1"/>
  <c r="N96" i="11" s="1"/>
  <c r="I96" i="11"/>
  <c r="K96" i="11" l="1"/>
  <c r="J96" i="11"/>
  <c r="L97" i="11" s="1"/>
  <c r="M97" i="11" s="1"/>
  <c r="N97" i="11" s="1"/>
  <c r="I97" i="11"/>
  <c r="K97" i="11" l="1"/>
  <c r="J97" i="11"/>
  <c r="L98" i="11" s="1"/>
  <c r="M98" i="11" s="1"/>
  <c r="N98" i="11" s="1"/>
  <c r="I98" i="11"/>
  <c r="K98" i="11" l="1"/>
  <c r="J98" i="11"/>
  <c r="L99" i="11"/>
  <c r="M99" i="11" s="1"/>
  <c r="N99" i="11" s="1"/>
  <c r="I99" i="11"/>
  <c r="K99" i="11" l="1"/>
  <c r="J99" i="11"/>
  <c r="L100" i="11"/>
  <c r="M100" i="11" s="1"/>
  <c r="N100" i="11" s="1"/>
  <c r="I100" i="11"/>
  <c r="K100" i="11" l="1"/>
  <c r="J100" i="11"/>
  <c r="L101" i="11" s="1"/>
  <c r="M101" i="11" s="1"/>
  <c r="N101" i="11" s="1"/>
  <c r="I101" i="11"/>
  <c r="J101" i="11" l="1"/>
  <c r="L102" i="11" s="1"/>
  <c r="M102" i="11" s="1"/>
  <c r="N102" i="11" s="1"/>
  <c r="K101" i="11"/>
  <c r="I102" i="11"/>
  <c r="K102" i="11" l="1"/>
  <c r="J102" i="11"/>
  <c r="L103" i="11"/>
  <c r="M103" i="11" s="1"/>
  <c r="N103" i="11" s="1"/>
  <c r="I103" i="11"/>
  <c r="J103" i="11" l="1"/>
  <c r="L104" i="11"/>
  <c r="M104" i="11" s="1"/>
  <c r="N104" i="11" s="1"/>
  <c r="K103" i="11"/>
  <c r="I104" i="11"/>
  <c r="J16" i="8"/>
  <c r="J13" i="7"/>
  <c r="K13" i="7" s="1"/>
  <c r="L13" i="7" s="1"/>
  <c r="M13" i="7" s="1"/>
  <c r="I13" i="7"/>
  <c r="H13" i="7"/>
  <c r="G13" i="7"/>
  <c r="J12" i="7"/>
  <c r="I12" i="7"/>
  <c r="H12" i="7"/>
  <c r="K12" i="7" s="1"/>
  <c r="L12" i="7" s="1"/>
  <c r="M12" i="7" s="1"/>
  <c r="G12" i="7"/>
  <c r="J11" i="7"/>
  <c r="I11" i="7"/>
  <c r="H11" i="7"/>
  <c r="G11" i="7"/>
  <c r="J10" i="7"/>
  <c r="I10" i="7"/>
  <c r="H10" i="7"/>
  <c r="G10" i="7"/>
  <c r="K10" i="7" s="1"/>
  <c r="L10" i="7" s="1"/>
  <c r="M10" i="7" s="1"/>
  <c r="J9" i="7"/>
  <c r="K9" i="7" s="1"/>
  <c r="L9" i="7" s="1"/>
  <c r="M9" i="7" s="1"/>
  <c r="I9" i="7"/>
  <c r="H9" i="7"/>
  <c r="G9" i="7"/>
  <c r="J8" i="7"/>
  <c r="I8" i="7"/>
  <c r="H8" i="7"/>
  <c r="G8" i="7"/>
  <c r="J7" i="7"/>
  <c r="K7" i="7" s="1"/>
  <c r="L7" i="7" s="1"/>
  <c r="M7" i="7" s="1"/>
  <c r="I7" i="7"/>
  <c r="H7" i="7"/>
  <c r="G7" i="7"/>
  <c r="J6" i="7"/>
  <c r="I6" i="7"/>
  <c r="H6" i="7"/>
  <c r="G6" i="7"/>
  <c r="H112" i="8"/>
  <c r="G112" i="8"/>
  <c r="F112" i="8"/>
  <c r="E112" i="8"/>
  <c r="H111" i="8"/>
  <c r="G111" i="8"/>
  <c r="F111" i="8"/>
  <c r="E111" i="8"/>
  <c r="H110" i="8"/>
  <c r="G110" i="8"/>
  <c r="F110" i="8"/>
  <c r="E110" i="8"/>
  <c r="H109" i="8"/>
  <c r="G109" i="8"/>
  <c r="F109" i="8"/>
  <c r="E109" i="8"/>
  <c r="H108" i="8"/>
  <c r="G108" i="8"/>
  <c r="F108" i="8"/>
  <c r="E108" i="8"/>
  <c r="H107" i="8"/>
  <c r="G107" i="8"/>
  <c r="F107" i="8"/>
  <c r="E107" i="8"/>
  <c r="H106" i="8"/>
  <c r="G106" i="8"/>
  <c r="F106" i="8"/>
  <c r="E106" i="8"/>
  <c r="H105" i="8"/>
  <c r="G105" i="8"/>
  <c r="F105" i="8"/>
  <c r="E105" i="8"/>
  <c r="H104" i="8"/>
  <c r="G104" i="8"/>
  <c r="F104" i="8"/>
  <c r="E104" i="8"/>
  <c r="H103" i="8"/>
  <c r="G103" i="8"/>
  <c r="F103" i="8"/>
  <c r="E103" i="8"/>
  <c r="H102" i="8"/>
  <c r="G102" i="8"/>
  <c r="F102" i="8"/>
  <c r="E102" i="8"/>
  <c r="H101" i="8"/>
  <c r="G101" i="8"/>
  <c r="F101" i="8"/>
  <c r="E101" i="8"/>
  <c r="H100" i="8"/>
  <c r="G100" i="8"/>
  <c r="F100" i="8"/>
  <c r="E100" i="8"/>
  <c r="H99" i="8"/>
  <c r="G99" i="8"/>
  <c r="F99" i="8"/>
  <c r="E99" i="8"/>
  <c r="H98" i="8"/>
  <c r="G98" i="8"/>
  <c r="F98" i="8"/>
  <c r="E98" i="8"/>
  <c r="H97" i="8"/>
  <c r="G97" i="8"/>
  <c r="F97" i="8"/>
  <c r="E97" i="8"/>
  <c r="H96" i="8"/>
  <c r="G96" i="8"/>
  <c r="F96" i="8"/>
  <c r="E96" i="8"/>
  <c r="H95" i="8"/>
  <c r="G95" i="8"/>
  <c r="F95" i="8"/>
  <c r="E95" i="8"/>
  <c r="H94" i="8"/>
  <c r="G94" i="8"/>
  <c r="F94" i="8"/>
  <c r="E94" i="8"/>
  <c r="H93" i="8"/>
  <c r="G93" i="8"/>
  <c r="F93" i="8"/>
  <c r="E93" i="8"/>
  <c r="H92" i="8"/>
  <c r="G92" i="8"/>
  <c r="F92" i="8"/>
  <c r="E92" i="8"/>
  <c r="H91" i="8"/>
  <c r="G91" i="8"/>
  <c r="F91" i="8"/>
  <c r="E91" i="8"/>
  <c r="H90" i="8"/>
  <c r="G90" i="8"/>
  <c r="F90" i="8"/>
  <c r="E90" i="8"/>
  <c r="H89" i="8"/>
  <c r="G89" i="8"/>
  <c r="F89" i="8"/>
  <c r="E89" i="8"/>
  <c r="H88" i="8"/>
  <c r="G88" i="8"/>
  <c r="F88" i="8"/>
  <c r="E88" i="8"/>
  <c r="H87" i="8"/>
  <c r="G87" i="8"/>
  <c r="F87" i="8"/>
  <c r="E87" i="8"/>
  <c r="H86" i="8"/>
  <c r="G86" i="8"/>
  <c r="F86" i="8"/>
  <c r="E86" i="8"/>
  <c r="H85" i="8"/>
  <c r="G85" i="8"/>
  <c r="F85" i="8"/>
  <c r="E85" i="8"/>
  <c r="H84" i="8"/>
  <c r="G84" i="8"/>
  <c r="F84" i="8"/>
  <c r="E84" i="8"/>
  <c r="H83" i="8"/>
  <c r="G83" i="8"/>
  <c r="F83" i="8"/>
  <c r="E83" i="8"/>
  <c r="H82" i="8"/>
  <c r="G82" i="8"/>
  <c r="F82" i="8"/>
  <c r="E82" i="8"/>
  <c r="H81" i="8"/>
  <c r="G81" i="8"/>
  <c r="F81" i="8"/>
  <c r="E81" i="8"/>
  <c r="H80" i="8"/>
  <c r="G80" i="8"/>
  <c r="F80" i="8"/>
  <c r="E80" i="8"/>
  <c r="H79" i="8"/>
  <c r="G79" i="8"/>
  <c r="F79" i="8"/>
  <c r="E79" i="8"/>
  <c r="H78" i="8"/>
  <c r="G78" i="8"/>
  <c r="F78" i="8"/>
  <c r="E78" i="8"/>
  <c r="H77" i="8"/>
  <c r="G77" i="8"/>
  <c r="F77" i="8"/>
  <c r="E77" i="8"/>
  <c r="H76" i="8"/>
  <c r="G76" i="8"/>
  <c r="F76" i="8"/>
  <c r="E76" i="8"/>
  <c r="H75" i="8"/>
  <c r="G75" i="8"/>
  <c r="F75" i="8"/>
  <c r="E75" i="8"/>
  <c r="H74" i="8"/>
  <c r="G74" i="8"/>
  <c r="F74" i="8"/>
  <c r="E74" i="8"/>
  <c r="H73" i="8"/>
  <c r="G73" i="8"/>
  <c r="F73" i="8"/>
  <c r="E73" i="8"/>
  <c r="H72" i="8"/>
  <c r="G72" i="8"/>
  <c r="F72" i="8"/>
  <c r="E72" i="8"/>
  <c r="H71" i="8"/>
  <c r="G71" i="8"/>
  <c r="F71" i="8"/>
  <c r="E71" i="8"/>
  <c r="H70" i="8"/>
  <c r="G70" i="8"/>
  <c r="F70" i="8"/>
  <c r="E70" i="8"/>
  <c r="H69" i="8"/>
  <c r="G69" i="8"/>
  <c r="F69" i="8"/>
  <c r="E69" i="8"/>
  <c r="H68" i="8"/>
  <c r="G68" i="8"/>
  <c r="F68" i="8"/>
  <c r="E68" i="8"/>
  <c r="H67" i="8"/>
  <c r="G67" i="8"/>
  <c r="F67" i="8"/>
  <c r="E67" i="8"/>
  <c r="H66" i="8"/>
  <c r="G66" i="8"/>
  <c r="F66" i="8"/>
  <c r="E66" i="8"/>
  <c r="H65" i="8"/>
  <c r="G65" i="8"/>
  <c r="F65" i="8"/>
  <c r="E65" i="8"/>
  <c r="H64" i="8"/>
  <c r="G64" i="8"/>
  <c r="F64" i="8"/>
  <c r="E64" i="8"/>
  <c r="H63" i="8"/>
  <c r="G63" i="8"/>
  <c r="F63" i="8"/>
  <c r="E63" i="8"/>
  <c r="H62" i="8"/>
  <c r="G62" i="8"/>
  <c r="F62" i="8"/>
  <c r="E62" i="8"/>
  <c r="H61" i="8"/>
  <c r="G61" i="8"/>
  <c r="F61" i="8"/>
  <c r="E61" i="8"/>
  <c r="H60" i="8"/>
  <c r="G60" i="8"/>
  <c r="F60" i="8"/>
  <c r="E60" i="8"/>
  <c r="H59" i="8"/>
  <c r="G59" i="8"/>
  <c r="F59" i="8"/>
  <c r="E59" i="8"/>
  <c r="H58" i="8"/>
  <c r="G58" i="8"/>
  <c r="F58" i="8"/>
  <c r="E58" i="8"/>
  <c r="H57" i="8"/>
  <c r="G57" i="8"/>
  <c r="F57" i="8"/>
  <c r="E57" i="8"/>
  <c r="H56" i="8"/>
  <c r="G56" i="8"/>
  <c r="F56" i="8"/>
  <c r="E56" i="8"/>
  <c r="H55" i="8"/>
  <c r="G55" i="8"/>
  <c r="F55" i="8"/>
  <c r="E55" i="8"/>
  <c r="H54" i="8"/>
  <c r="G54" i="8"/>
  <c r="F54" i="8"/>
  <c r="E54" i="8"/>
  <c r="H53" i="8"/>
  <c r="G53" i="8"/>
  <c r="F53" i="8"/>
  <c r="E53" i="8"/>
  <c r="H52" i="8"/>
  <c r="G52" i="8"/>
  <c r="F52" i="8"/>
  <c r="E52" i="8"/>
  <c r="H51" i="8"/>
  <c r="G51" i="8"/>
  <c r="F51" i="8"/>
  <c r="E51" i="8"/>
  <c r="H50" i="8"/>
  <c r="G50" i="8"/>
  <c r="F50" i="8"/>
  <c r="E50" i="8"/>
  <c r="H49" i="8"/>
  <c r="G49" i="8"/>
  <c r="F49" i="8"/>
  <c r="E49" i="8"/>
  <c r="H48" i="8"/>
  <c r="G48" i="8"/>
  <c r="F48" i="8"/>
  <c r="E48" i="8"/>
  <c r="H47" i="8"/>
  <c r="G47" i="8"/>
  <c r="F47" i="8"/>
  <c r="E47" i="8"/>
  <c r="H46" i="8"/>
  <c r="G46" i="8"/>
  <c r="F46" i="8"/>
  <c r="E46" i="8"/>
  <c r="H45" i="8"/>
  <c r="G45" i="8"/>
  <c r="F45" i="8"/>
  <c r="E45" i="8"/>
  <c r="H44" i="8"/>
  <c r="G44" i="8"/>
  <c r="F44" i="8"/>
  <c r="E44" i="8"/>
  <c r="H43" i="8"/>
  <c r="G43" i="8"/>
  <c r="F43" i="8"/>
  <c r="E43" i="8"/>
  <c r="H42" i="8"/>
  <c r="G42" i="8"/>
  <c r="F42" i="8"/>
  <c r="E42" i="8"/>
  <c r="H41" i="8"/>
  <c r="G41" i="8"/>
  <c r="F41" i="8"/>
  <c r="E41" i="8"/>
  <c r="H40" i="8"/>
  <c r="G40" i="8"/>
  <c r="F40" i="8"/>
  <c r="E40" i="8"/>
  <c r="H39" i="8"/>
  <c r="G39" i="8"/>
  <c r="F39" i="8"/>
  <c r="E39" i="8"/>
  <c r="H38" i="8"/>
  <c r="G38" i="8"/>
  <c r="F38" i="8"/>
  <c r="E38" i="8"/>
  <c r="H37" i="8"/>
  <c r="G37" i="8"/>
  <c r="F37" i="8"/>
  <c r="E37" i="8"/>
  <c r="H36" i="8"/>
  <c r="G36" i="8"/>
  <c r="F36" i="8"/>
  <c r="E36" i="8"/>
  <c r="H35" i="8"/>
  <c r="G35" i="8"/>
  <c r="F35" i="8"/>
  <c r="E35" i="8"/>
  <c r="H34" i="8"/>
  <c r="G34" i="8"/>
  <c r="F34" i="8"/>
  <c r="E34" i="8"/>
  <c r="H33" i="8"/>
  <c r="G33" i="8"/>
  <c r="F33" i="8"/>
  <c r="E33" i="8"/>
  <c r="H32" i="8"/>
  <c r="G32" i="8"/>
  <c r="F32" i="8"/>
  <c r="E32" i="8"/>
  <c r="H31" i="8"/>
  <c r="G31" i="8"/>
  <c r="F31" i="8"/>
  <c r="E31" i="8"/>
  <c r="H30" i="8"/>
  <c r="G30" i="8"/>
  <c r="F30" i="8"/>
  <c r="E30" i="8"/>
  <c r="H29" i="8"/>
  <c r="G29" i="8"/>
  <c r="F29" i="8"/>
  <c r="E29" i="8"/>
  <c r="H28" i="8"/>
  <c r="G28" i="8"/>
  <c r="F28" i="8"/>
  <c r="E28" i="8"/>
  <c r="H27" i="8"/>
  <c r="G27" i="8"/>
  <c r="F27" i="8"/>
  <c r="E27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22" i="8"/>
  <c r="G22" i="8"/>
  <c r="F22" i="8"/>
  <c r="E22" i="8"/>
  <c r="H21" i="8"/>
  <c r="G21" i="8"/>
  <c r="F21" i="8"/>
  <c r="E21" i="8"/>
  <c r="H20" i="8"/>
  <c r="G20" i="8"/>
  <c r="F20" i="8"/>
  <c r="E20" i="8"/>
  <c r="H19" i="8"/>
  <c r="G19" i="8"/>
  <c r="F19" i="8"/>
  <c r="E19" i="8"/>
  <c r="H18" i="8"/>
  <c r="G18" i="8"/>
  <c r="F18" i="8"/>
  <c r="E18" i="8"/>
  <c r="H17" i="8"/>
  <c r="G17" i="8"/>
  <c r="F17" i="8"/>
  <c r="E17" i="8"/>
  <c r="H16" i="8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E9" i="8"/>
  <c r="F9" i="8"/>
  <c r="G9" i="8"/>
  <c r="H9" i="8"/>
  <c r="K16" i="8"/>
  <c r="K15" i="8"/>
  <c r="K14" i="8"/>
  <c r="K13" i="8"/>
  <c r="K12" i="8"/>
  <c r="K11" i="7"/>
  <c r="L11" i="7" s="1"/>
  <c r="M11" i="7" s="1"/>
  <c r="K8" i="7"/>
  <c r="L8" i="7" s="1"/>
  <c r="M8" i="7" s="1"/>
  <c r="K3" i="7"/>
  <c r="J104" i="11" l="1"/>
  <c r="K104" i="11"/>
  <c r="L105" i="11"/>
  <c r="M105" i="11" s="1"/>
  <c r="N105" i="11" s="1"/>
  <c r="I105" i="11"/>
  <c r="K17" i="8"/>
  <c r="K6" i="7"/>
  <c r="L6" i="7" s="1"/>
  <c r="M6" i="7" s="1"/>
  <c r="N6" i="7" s="1"/>
  <c r="K105" i="11" l="1"/>
  <c r="J105" i="11"/>
  <c r="L106" i="11" s="1"/>
  <c r="M106" i="11" s="1"/>
  <c r="N106" i="11" s="1"/>
  <c r="I106" i="11"/>
  <c r="M18" i="8"/>
  <c r="N18" i="8" s="1"/>
  <c r="M17" i="8"/>
  <c r="N17" i="8" s="1"/>
  <c r="K106" i="11" l="1"/>
  <c r="J106" i="11"/>
  <c r="L107" i="11" s="1"/>
  <c r="M107" i="11" s="1"/>
  <c r="N107" i="11" s="1"/>
  <c r="J18" i="8"/>
  <c r="L19" i="8" s="1"/>
  <c r="I107" i="11" l="1"/>
  <c r="I19" i="8"/>
  <c r="M19" i="8"/>
  <c r="N19" i="8" s="1"/>
  <c r="K107" i="11" l="1"/>
  <c r="J107" i="11"/>
  <c r="L108" i="11" s="1"/>
  <c r="M108" i="11" s="1"/>
  <c r="N108" i="11" s="1"/>
  <c r="K19" i="8"/>
  <c r="J19" i="8"/>
  <c r="I20" i="8" s="1"/>
  <c r="I108" i="11" l="1"/>
  <c r="K20" i="8"/>
  <c r="L20" i="8"/>
  <c r="J20" i="8"/>
  <c r="I21" i="8" s="1"/>
  <c r="M20" i="8"/>
  <c r="N20" i="8" s="1"/>
  <c r="J108" i="11" l="1"/>
  <c r="L109" i="11" s="1"/>
  <c r="M109" i="11" s="1"/>
  <c r="N109" i="11" s="1"/>
  <c r="K108" i="11"/>
  <c r="I109" i="11"/>
  <c r="K21" i="8"/>
  <c r="L21" i="8"/>
  <c r="M21" i="8" s="1"/>
  <c r="N21" i="8" s="1"/>
  <c r="J21" i="8"/>
  <c r="I22" i="8" s="1"/>
  <c r="K109" i="11" l="1"/>
  <c r="J109" i="11"/>
  <c r="L110" i="11"/>
  <c r="M110" i="11" s="1"/>
  <c r="N110" i="11" s="1"/>
  <c r="I110" i="11"/>
  <c r="L22" i="8"/>
  <c r="K22" i="8"/>
  <c r="J22" i="8"/>
  <c r="I23" i="8" s="1"/>
  <c r="M22" i="8"/>
  <c r="N22" i="8" s="1"/>
  <c r="K110" i="11" l="1"/>
  <c r="J110" i="11"/>
  <c r="L111" i="11" s="1"/>
  <c r="M111" i="11" s="1"/>
  <c r="N111" i="11" s="1"/>
  <c r="I111" i="11"/>
  <c r="K23" i="8"/>
  <c r="L23" i="8"/>
  <c r="J23" i="8"/>
  <c r="L24" i="8" s="1"/>
  <c r="M23" i="8"/>
  <c r="N23" i="8" s="1"/>
  <c r="K111" i="11" l="1"/>
  <c r="J111" i="11"/>
  <c r="L112" i="11" s="1"/>
  <c r="M112" i="11" s="1"/>
  <c r="N112" i="11" s="1"/>
  <c r="O17" i="11" s="1"/>
  <c r="I112" i="11"/>
  <c r="I24" i="8"/>
  <c r="M24" i="8"/>
  <c r="N24" i="8" s="1"/>
  <c r="K112" i="11" l="1"/>
  <c r="J112" i="11"/>
  <c r="K24" i="8"/>
  <c r="J24" i="8"/>
  <c r="I25" i="8" s="1"/>
  <c r="K25" i="8" l="1"/>
  <c r="L25" i="8"/>
  <c r="J25" i="8"/>
  <c r="I26" i="8" s="1"/>
  <c r="M25" i="8"/>
  <c r="N25" i="8" s="1"/>
  <c r="L26" i="8" l="1"/>
  <c r="M26" i="8" s="1"/>
  <c r="N26" i="8" s="1"/>
  <c r="K26" i="8"/>
  <c r="J26" i="8"/>
  <c r="I27" i="8" s="1"/>
  <c r="K27" i="8" l="1"/>
  <c r="L27" i="8"/>
  <c r="M27" i="8" s="1"/>
  <c r="N27" i="8" s="1"/>
  <c r="J27" i="8"/>
  <c r="L28" i="8" s="1"/>
  <c r="M28" i="8" s="1"/>
  <c r="N28" i="8" s="1"/>
  <c r="I28" i="8" l="1"/>
  <c r="J28" i="8" s="1"/>
  <c r="I29" i="8" s="1"/>
  <c r="K29" i="8" l="1"/>
  <c r="K28" i="8"/>
  <c r="L29" i="8"/>
  <c r="M29" i="8" s="1"/>
  <c r="N29" i="8" s="1"/>
  <c r="J29" i="8"/>
  <c r="L30" i="8" s="1"/>
  <c r="M30" i="8" s="1"/>
  <c r="N30" i="8" s="1"/>
  <c r="I30" i="8" l="1"/>
  <c r="J30" i="8"/>
  <c r="I31" i="8" s="1"/>
  <c r="K31" i="8" l="1"/>
  <c r="K30" i="8"/>
  <c r="L31" i="8"/>
  <c r="M31" i="8" s="1"/>
  <c r="N31" i="8" s="1"/>
  <c r="J31" i="8"/>
  <c r="L32" i="8" s="1"/>
  <c r="M32" i="8" s="1"/>
  <c r="N32" i="8" s="1"/>
  <c r="I32" i="8"/>
  <c r="K32" i="8" l="1"/>
  <c r="J32" i="8"/>
  <c r="L33" i="8" s="1"/>
  <c r="M33" i="8" s="1"/>
  <c r="N33" i="8" s="1"/>
  <c r="I33" i="8"/>
  <c r="K33" i="8" l="1"/>
  <c r="J33" i="8"/>
  <c r="L34" i="8" s="1"/>
  <c r="M34" i="8" s="1"/>
  <c r="N34" i="8" s="1"/>
  <c r="I34" i="8" l="1"/>
  <c r="K34" i="8" l="1"/>
  <c r="J34" i="8"/>
  <c r="L35" i="8" s="1"/>
  <c r="M35" i="8" s="1"/>
  <c r="N35" i="8" s="1"/>
  <c r="I35" i="8"/>
  <c r="K35" i="8" l="1"/>
  <c r="J35" i="8"/>
  <c r="L36" i="8" s="1"/>
  <c r="M36" i="8" s="1"/>
  <c r="N36" i="8" s="1"/>
  <c r="I36" i="8"/>
  <c r="K36" i="8" l="1"/>
  <c r="J36" i="8"/>
  <c r="L37" i="8" s="1"/>
  <c r="M37" i="8" s="1"/>
  <c r="N37" i="8" s="1"/>
  <c r="I37" i="8" l="1"/>
  <c r="J37" i="8"/>
  <c r="I38" i="8"/>
  <c r="K38" i="8" l="1"/>
  <c r="K37" i="8"/>
  <c r="L38" i="8"/>
  <c r="M38" i="8" s="1"/>
  <c r="N38" i="8" s="1"/>
  <c r="J38" i="8"/>
  <c r="L39" i="8" s="1"/>
  <c r="M39" i="8" s="1"/>
  <c r="N39" i="8" s="1"/>
  <c r="I39" i="8" l="1"/>
  <c r="K39" i="8"/>
  <c r="J39" i="8"/>
  <c r="L40" i="8" s="1"/>
  <c r="M40" i="8" s="1"/>
  <c r="N40" i="8" s="1"/>
  <c r="I40" i="8" l="1"/>
  <c r="K40" i="8"/>
  <c r="J40" i="8"/>
  <c r="L41" i="8" s="1"/>
  <c r="M41" i="8" s="1"/>
  <c r="N41" i="8" s="1"/>
  <c r="I41" i="8"/>
  <c r="K41" i="8" l="1"/>
  <c r="J41" i="8"/>
  <c r="L42" i="8" s="1"/>
  <c r="M42" i="8" s="1"/>
  <c r="N42" i="8" s="1"/>
  <c r="I42" i="8"/>
  <c r="K42" i="8" l="1"/>
  <c r="J42" i="8"/>
  <c r="L43" i="8" s="1"/>
  <c r="M43" i="8" s="1"/>
  <c r="N43" i="8" s="1"/>
  <c r="I43" i="8"/>
  <c r="K43" i="8" l="1"/>
  <c r="J43" i="8"/>
  <c r="L44" i="8" s="1"/>
  <c r="M44" i="8" s="1"/>
  <c r="N44" i="8" s="1"/>
  <c r="I44" i="8"/>
  <c r="K44" i="8" l="1"/>
  <c r="J44" i="8"/>
  <c r="L45" i="8" s="1"/>
  <c r="M45" i="8" s="1"/>
  <c r="N45" i="8" s="1"/>
  <c r="I45" i="8"/>
  <c r="K45" i="8" l="1"/>
  <c r="J45" i="8"/>
  <c r="I46" i="8"/>
  <c r="K46" i="8" l="1"/>
  <c r="L46" i="8"/>
  <c r="M46" i="8" s="1"/>
  <c r="N46" i="8" s="1"/>
  <c r="J46" i="8"/>
  <c r="L47" i="8" s="1"/>
  <c r="M47" i="8" s="1"/>
  <c r="N47" i="8" s="1"/>
  <c r="I47" i="8"/>
  <c r="K47" i="8" l="1"/>
  <c r="J47" i="8"/>
  <c r="L48" i="8" s="1"/>
  <c r="M48" i="8" s="1"/>
  <c r="N48" i="8" s="1"/>
  <c r="I48" i="8"/>
  <c r="K48" i="8" l="1"/>
  <c r="J48" i="8"/>
  <c r="L49" i="8" s="1"/>
  <c r="M49" i="8" s="1"/>
  <c r="N49" i="8" s="1"/>
  <c r="I49" i="8"/>
  <c r="K49" i="8" l="1"/>
  <c r="J49" i="8"/>
  <c r="L50" i="8" s="1"/>
  <c r="M50" i="8" s="1"/>
  <c r="N50" i="8" s="1"/>
  <c r="I50" i="8"/>
  <c r="K50" i="8" l="1"/>
  <c r="J50" i="8"/>
  <c r="L51" i="8" s="1"/>
  <c r="M51" i="8" s="1"/>
  <c r="N51" i="8" s="1"/>
  <c r="I51" i="8" l="1"/>
  <c r="K51" i="8"/>
  <c r="J51" i="8"/>
  <c r="L52" i="8" s="1"/>
  <c r="M52" i="8" s="1"/>
  <c r="N52" i="8" s="1"/>
  <c r="I52" i="8" l="1"/>
  <c r="K52" i="8"/>
  <c r="J52" i="8"/>
  <c r="L53" i="8" s="1"/>
  <c r="M53" i="8" s="1"/>
  <c r="N53" i="8" s="1"/>
  <c r="I53" i="8"/>
  <c r="K53" i="8" l="1"/>
  <c r="J53" i="8"/>
  <c r="L54" i="8" s="1"/>
  <c r="M54" i="8" s="1"/>
  <c r="N54" i="8" s="1"/>
  <c r="I54" i="8"/>
  <c r="K54" i="8" l="1"/>
  <c r="J54" i="8"/>
  <c r="L55" i="8" s="1"/>
  <c r="M55" i="8" s="1"/>
  <c r="N55" i="8" s="1"/>
  <c r="I55" i="8"/>
  <c r="K55" i="8" l="1"/>
  <c r="J55" i="8"/>
  <c r="L56" i="8" s="1"/>
  <c r="M56" i="8" s="1"/>
  <c r="N56" i="8" s="1"/>
  <c r="I56" i="8"/>
  <c r="K56" i="8" l="1"/>
  <c r="J56" i="8"/>
  <c r="L57" i="8" s="1"/>
  <c r="M57" i="8" s="1"/>
  <c r="N57" i="8" s="1"/>
  <c r="I57" i="8"/>
  <c r="K57" i="8" l="1"/>
  <c r="J57" i="8"/>
  <c r="L58" i="8" s="1"/>
  <c r="M58" i="8" s="1"/>
  <c r="N58" i="8" s="1"/>
  <c r="I58" i="8"/>
  <c r="K58" i="8" l="1"/>
  <c r="J58" i="8"/>
  <c r="L59" i="8" s="1"/>
  <c r="M59" i="8" s="1"/>
  <c r="N59" i="8" s="1"/>
  <c r="I59" i="8"/>
  <c r="K59" i="8" l="1"/>
  <c r="J59" i="8"/>
  <c r="L60" i="8" s="1"/>
  <c r="M60" i="8" s="1"/>
  <c r="N60" i="8" s="1"/>
  <c r="I60" i="8"/>
  <c r="K60" i="8" l="1"/>
  <c r="J60" i="8"/>
  <c r="L61" i="8" s="1"/>
  <c r="M61" i="8" s="1"/>
  <c r="N61" i="8" s="1"/>
  <c r="I61" i="8"/>
  <c r="K61" i="8" l="1"/>
  <c r="J61" i="8"/>
  <c r="L62" i="8" s="1"/>
  <c r="M62" i="8" s="1"/>
  <c r="N62" i="8" s="1"/>
  <c r="I62" i="8" l="1"/>
  <c r="K62" i="8"/>
  <c r="J62" i="8"/>
  <c r="L63" i="8" s="1"/>
  <c r="M63" i="8" s="1"/>
  <c r="N63" i="8" s="1"/>
  <c r="I63" i="8"/>
  <c r="K63" i="8" l="1"/>
  <c r="J63" i="8"/>
  <c r="I64" i="8" s="1"/>
  <c r="K64" i="8" l="1"/>
  <c r="L64" i="8"/>
  <c r="M64" i="8" s="1"/>
  <c r="N64" i="8" s="1"/>
  <c r="J64" i="8"/>
  <c r="L65" i="8" s="1"/>
  <c r="M65" i="8" s="1"/>
  <c r="N65" i="8" s="1"/>
  <c r="I65" i="8" l="1"/>
  <c r="K65" i="8"/>
  <c r="J65" i="8"/>
  <c r="L66" i="8" s="1"/>
  <c r="M66" i="8" s="1"/>
  <c r="N66" i="8" s="1"/>
  <c r="I66" i="8"/>
  <c r="K66" i="8" l="1"/>
  <c r="J66" i="8"/>
  <c r="L67" i="8" s="1"/>
  <c r="M67" i="8" s="1"/>
  <c r="N67" i="8" s="1"/>
  <c r="I67" i="8"/>
  <c r="K67" i="8" l="1"/>
  <c r="J67" i="8"/>
  <c r="L68" i="8" s="1"/>
  <c r="M68" i="8" s="1"/>
  <c r="N68" i="8" s="1"/>
  <c r="I68" i="8"/>
  <c r="K68" i="8" l="1"/>
  <c r="J68" i="8"/>
  <c r="L69" i="8" s="1"/>
  <c r="M69" i="8" s="1"/>
  <c r="N69" i="8" s="1"/>
  <c r="I69" i="8"/>
  <c r="K69" i="8" l="1"/>
  <c r="J69" i="8"/>
  <c r="L70" i="8" s="1"/>
  <c r="M70" i="8" s="1"/>
  <c r="N70" i="8" s="1"/>
  <c r="I70" i="8" l="1"/>
  <c r="K70" i="8"/>
  <c r="J70" i="8"/>
  <c r="L71" i="8" s="1"/>
  <c r="M71" i="8" s="1"/>
  <c r="N71" i="8" s="1"/>
  <c r="I71" i="8" l="1"/>
  <c r="K71" i="8"/>
  <c r="J71" i="8"/>
  <c r="L72" i="8" s="1"/>
  <c r="M72" i="8" s="1"/>
  <c r="N72" i="8" s="1"/>
  <c r="I72" i="8"/>
  <c r="K72" i="8" l="1"/>
  <c r="J72" i="8"/>
  <c r="L73" i="8" s="1"/>
  <c r="M73" i="8" s="1"/>
  <c r="N73" i="8" s="1"/>
  <c r="I73" i="8" l="1"/>
  <c r="K73" i="8" s="1"/>
  <c r="J73" i="8"/>
  <c r="L74" i="8" s="1"/>
  <c r="M74" i="8" s="1"/>
  <c r="N74" i="8" s="1"/>
  <c r="I74" i="8" l="1"/>
  <c r="K74" i="8" s="1"/>
  <c r="J74" i="8"/>
  <c r="L75" i="8" s="1"/>
  <c r="M75" i="8" s="1"/>
  <c r="N75" i="8" s="1"/>
  <c r="I75" i="8"/>
  <c r="K75" i="8" l="1"/>
  <c r="J75" i="8"/>
  <c r="L76" i="8" s="1"/>
  <c r="M76" i="8" s="1"/>
  <c r="N76" i="8" s="1"/>
  <c r="I76" i="8"/>
  <c r="K76" i="8" l="1"/>
  <c r="J76" i="8"/>
  <c r="I77" i="8" s="1"/>
  <c r="K77" i="8" l="1"/>
  <c r="L77" i="8"/>
  <c r="J77" i="8"/>
  <c r="L78" i="8" s="1"/>
  <c r="M78" i="8" s="1"/>
  <c r="N78" i="8" s="1"/>
  <c r="I78" i="8"/>
  <c r="M77" i="8"/>
  <c r="N77" i="8" s="1"/>
  <c r="K78" i="8" l="1"/>
  <c r="J78" i="8"/>
  <c r="L79" i="8" s="1"/>
  <c r="M79" i="8" s="1"/>
  <c r="N79" i="8" s="1"/>
  <c r="I79" i="8" l="1"/>
  <c r="K79" i="8"/>
  <c r="J79" i="8"/>
  <c r="L80" i="8" s="1"/>
  <c r="M80" i="8" s="1"/>
  <c r="N80" i="8" s="1"/>
  <c r="I80" i="8"/>
  <c r="K80" i="8" l="1"/>
  <c r="J80" i="8"/>
  <c r="L81" i="8" s="1"/>
  <c r="M81" i="8" s="1"/>
  <c r="N81" i="8" s="1"/>
  <c r="I81" i="8"/>
  <c r="K81" i="8" l="1"/>
  <c r="J81" i="8"/>
  <c r="L82" i="8" s="1"/>
  <c r="M82" i="8" s="1"/>
  <c r="N82" i="8" s="1"/>
  <c r="I82" i="8"/>
  <c r="K82" i="8" l="1"/>
  <c r="J82" i="8"/>
  <c r="L83" i="8" s="1"/>
  <c r="M83" i="8" s="1"/>
  <c r="N83" i="8" s="1"/>
  <c r="I83" i="8"/>
  <c r="K83" i="8" l="1"/>
  <c r="J83" i="8"/>
  <c r="L84" i="8" s="1"/>
  <c r="M84" i="8" s="1"/>
  <c r="N84" i="8" s="1"/>
  <c r="I84" i="8"/>
  <c r="K84" i="8" l="1"/>
  <c r="J84" i="8"/>
  <c r="L85" i="8" s="1"/>
  <c r="M85" i="8" s="1"/>
  <c r="N85" i="8" s="1"/>
  <c r="I85" i="8"/>
  <c r="K85" i="8" l="1"/>
  <c r="J85" i="8"/>
  <c r="L86" i="8" s="1"/>
  <c r="M86" i="8" s="1"/>
  <c r="N86" i="8" s="1"/>
  <c r="I86" i="8"/>
  <c r="K86" i="8" l="1"/>
  <c r="J86" i="8"/>
  <c r="L87" i="8" s="1"/>
  <c r="M87" i="8" s="1"/>
  <c r="N87" i="8" s="1"/>
  <c r="I87" i="8"/>
  <c r="K87" i="8" l="1"/>
  <c r="J87" i="8"/>
  <c r="L88" i="8" s="1"/>
  <c r="M88" i="8" s="1"/>
  <c r="N88" i="8" s="1"/>
  <c r="I88" i="8"/>
  <c r="K88" i="8" l="1"/>
  <c r="J88" i="8"/>
  <c r="L89" i="8" s="1"/>
  <c r="M89" i="8" s="1"/>
  <c r="N89" i="8" s="1"/>
  <c r="I89" i="8" l="1"/>
  <c r="K89" i="8"/>
  <c r="J89" i="8"/>
  <c r="L90" i="8" s="1"/>
  <c r="M90" i="8" s="1"/>
  <c r="N90" i="8" s="1"/>
  <c r="I90" i="8"/>
  <c r="K90" i="8" l="1"/>
  <c r="J90" i="8"/>
  <c r="L91" i="8" s="1"/>
  <c r="M91" i="8" s="1"/>
  <c r="N91" i="8" s="1"/>
  <c r="I91" i="8"/>
  <c r="K91" i="8" l="1"/>
  <c r="J91" i="8"/>
  <c r="L92" i="8" s="1"/>
  <c r="M92" i="8" s="1"/>
  <c r="N92" i="8" s="1"/>
  <c r="I92" i="8" l="1"/>
  <c r="K92" i="8"/>
  <c r="J92" i="8"/>
  <c r="L93" i="8" s="1"/>
  <c r="M93" i="8" s="1"/>
  <c r="N93" i="8" s="1"/>
  <c r="I93" i="8" l="1"/>
  <c r="K93" i="8"/>
  <c r="J93" i="8"/>
  <c r="L94" i="8" s="1"/>
  <c r="M94" i="8" s="1"/>
  <c r="N94" i="8" s="1"/>
  <c r="I94" i="8" l="1"/>
  <c r="K94" i="8"/>
  <c r="J94" i="8"/>
  <c r="L95" i="8" l="1"/>
  <c r="M95" i="8" s="1"/>
  <c r="N95" i="8" s="1"/>
  <c r="I95" i="8"/>
  <c r="J95" i="8"/>
  <c r="I96" i="8" s="1"/>
  <c r="K96" i="8" l="1"/>
  <c r="K95" i="8"/>
  <c r="L96" i="8"/>
  <c r="M96" i="8" s="1"/>
  <c r="N96" i="8" s="1"/>
  <c r="J96" i="8"/>
  <c r="L97" i="8" s="1"/>
  <c r="M97" i="8" s="1"/>
  <c r="N97" i="8" s="1"/>
  <c r="I97" i="8"/>
  <c r="K97" i="8" l="1"/>
  <c r="J97" i="8"/>
  <c r="L98" i="8" s="1"/>
  <c r="M98" i="8" s="1"/>
  <c r="N98" i="8" s="1"/>
  <c r="I98" i="8"/>
  <c r="K98" i="8" l="1"/>
  <c r="J98" i="8"/>
  <c r="L99" i="8" s="1"/>
  <c r="M99" i="8" s="1"/>
  <c r="N99" i="8" s="1"/>
  <c r="I99" i="8"/>
  <c r="K99" i="8" l="1"/>
  <c r="J99" i="8"/>
  <c r="L100" i="8" s="1"/>
  <c r="M100" i="8" s="1"/>
  <c r="N100" i="8" s="1"/>
  <c r="I100" i="8"/>
  <c r="K100" i="8" l="1"/>
  <c r="J100" i="8"/>
  <c r="L101" i="8" s="1"/>
  <c r="M101" i="8" s="1"/>
  <c r="N101" i="8" s="1"/>
  <c r="I101" i="8"/>
  <c r="K101" i="8" l="1"/>
  <c r="J101" i="8"/>
  <c r="L102" i="8" s="1"/>
  <c r="M102" i="8" s="1"/>
  <c r="N102" i="8" s="1"/>
  <c r="I102" i="8"/>
  <c r="K102" i="8" l="1"/>
  <c r="J102" i="8"/>
  <c r="L103" i="8" s="1"/>
  <c r="M103" i="8" s="1"/>
  <c r="N103" i="8" s="1"/>
  <c r="I103" i="8"/>
  <c r="K103" i="8" l="1"/>
  <c r="J103" i="8"/>
  <c r="L104" i="8" s="1"/>
  <c r="M104" i="8" s="1"/>
  <c r="N104" i="8" s="1"/>
  <c r="I104" i="8"/>
  <c r="K104" i="8" l="1"/>
  <c r="J104" i="8"/>
  <c r="L105" i="8" s="1"/>
  <c r="M105" i="8" s="1"/>
  <c r="N105" i="8" s="1"/>
  <c r="I105" i="8"/>
  <c r="K105" i="8" l="1"/>
  <c r="J105" i="8"/>
  <c r="L106" i="8" s="1"/>
  <c r="M106" i="8" s="1"/>
  <c r="N106" i="8" s="1"/>
  <c r="I106" i="8"/>
  <c r="K106" i="8" l="1"/>
  <c r="J106" i="8"/>
  <c r="L107" i="8" s="1"/>
  <c r="M107" i="8" s="1"/>
  <c r="N107" i="8" s="1"/>
  <c r="I107" i="8"/>
  <c r="K107" i="8" l="1"/>
  <c r="J107" i="8"/>
  <c r="L108" i="8" s="1"/>
  <c r="M108" i="8" s="1"/>
  <c r="N108" i="8" s="1"/>
  <c r="I108" i="8"/>
  <c r="K108" i="8" l="1"/>
  <c r="J108" i="8"/>
  <c r="L109" i="8" s="1"/>
  <c r="M109" i="8" s="1"/>
  <c r="N109" i="8" s="1"/>
  <c r="I109" i="8" l="1"/>
  <c r="J109" i="8" s="1"/>
  <c r="I110" i="8" s="1"/>
  <c r="K110" i="8" l="1"/>
  <c r="K109" i="8"/>
  <c r="L110" i="8"/>
  <c r="M110" i="8" s="1"/>
  <c r="N110" i="8" s="1"/>
  <c r="J110" i="8"/>
  <c r="L111" i="8" s="1"/>
  <c r="M111" i="8" s="1"/>
  <c r="N111" i="8" s="1"/>
  <c r="I111" i="8" l="1"/>
  <c r="K111" i="8" s="1"/>
  <c r="J111" i="8" l="1"/>
  <c r="L112" i="8" s="1"/>
  <c r="M112" i="8" s="1"/>
  <c r="N112" i="8" s="1"/>
  <c r="O17" i="8" s="1"/>
  <c r="I112" i="8" l="1"/>
  <c r="K112" i="8" l="1"/>
  <c r="J112" i="8"/>
  <c r="K8" i="6" l="1"/>
  <c r="I107" i="6"/>
  <c r="I106" i="6"/>
  <c r="I105" i="6"/>
  <c r="I102" i="6"/>
  <c r="I100" i="6"/>
  <c r="I99" i="6"/>
  <c r="I98" i="6"/>
  <c r="I97" i="6"/>
  <c r="I96" i="6"/>
  <c r="I95" i="6"/>
  <c r="I94" i="6"/>
  <c r="I91" i="6"/>
  <c r="I90" i="6"/>
  <c r="I89" i="6"/>
  <c r="I84" i="6"/>
  <c r="I83" i="6"/>
  <c r="I82" i="6"/>
  <c r="I81" i="6"/>
  <c r="I80" i="6"/>
  <c r="I79" i="6"/>
  <c r="I78" i="6"/>
  <c r="I74" i="6"/>
  <c r="I73" i="6"/>
  <c r="I68" i="6"/>
  <c r="I67" i="6"/>
  <c r="I66" i="6"/>
  <c r="I65" i="6"/>
  <c r="I64" i="6"/>
  <c r="I63" i="6"/>
  <c r="I62" i="6"/>
  <c r="I57" i="6"/>
  <c r="I52" i="6"/>
  <c r="I51" i="6"/>
  <c r="I50" i="6"/>
  <c r="I49" i="6"/>
  <c r="I48" i="6"/>
  <c r="I47" i="6"/>
  <c r="I46" i="6"/>
  <c r="I41" i="6"/>
  <c r="I36" i="6"/>
  <c r="I35" i="6"/>
  <c r="I34" i="6"/>
  <c r="I33" i="6"/>
  <c r="I31" i="6"/>
  <c r="I30" i="6"/>
  <c r="I25" i="6"/>
  <c r="I20" i="6"/>
  <c r="I19" i="6"/>
  <c r="I18" i="6"/>
  <c r="I17" i="6"/>
  <c r="I16" i="6"/>
  <c r="I15" i="6"/>
  <c r="I14" i="6"/>
  <c r="H109" i="6"/>
  <c r="H108" i="6"/>
  <c r="I109" i="6" s="1"/>
  <c r="H107" i="6"/>
  <c r="I108" i="6" s="1"/>
  <c r="H106" i="6"/>
  <c r="H105" i="6"/>
  <c r="H104" i="6"/>
  <c r="H103" i="6"/>
  <c r="I104" i="6" s="1"/>
  <c r="H102" i="6"/>
  <c r="I103" i="6" s="1"/>
  <c r="H101" i="6"/>
  <c r="H100" i="6"/>
  <c r="I101" i="6" s="1"/>
  <c r="H99" i="6"/>
  <c r="H98" i="6"/>
  <c r="H97" i="6"/>
  <c r="H96" i="6"/>
  <c r="H95" i="6"/>
  <c r="H94" i="6"/>
  <c r="H93" i="6"/>
  <c r="H92" i="6"/>
  <c r="I93" i="6" s="1"/>
  <c r="H91" i="6"/>
  <c r="I92" i="6" s="1"/>
  <c r="H90" i="6"/>
  <c r="H89" i="6"/>
  <c r="H88" i="6"/>
  <c r="H87" i="6"/>
  <c r="I88" i="6" s="1"/>
  <c r="H86" i="6"/>
  <c r="I87" i="6" s="1"/>
  <c r="H85" i="6"/>
  <c r="I86" i="6" s="1"/>
  <c r="H84" i="6"/>
  <c r="I85" i="6" s="1"/>
  <c r="H83" i="6"/>
  <c r="H82" i="6"/>
  <c r="H81" i="6"/>
  <c r="H80" i="6"/>
  <c r="H79" i="6"/>
  <c r="H78" i="6"/>
  <c r="H77" i="6"/>
  <c r="H76" i="6"/>
  <c r="I77" i="6" s="1"/>
  <c r="H75" i="6"/>
  <c r="I76" i="6" s="1"/>
  <c r="H74" i="6"/>
  <c r="I75" i="6" s="1"/>
  <c r="H73" i="6"/>
  <c r="H72" i="6"/>
  <c r="H71" i="6"/>
  <c r="I72" i="6" s="1"/>
  <c r="H70" i="6"/>
  <c r="I71" i="6" s="1"/>
  <c r="H69" i="6"/>
  <c r="I70" i="6" s="1"/>
  <c r="H68" i="6"/>
  <c r="I69" i="6" s="1"/>
  <c r="H67" i="6"/>
  <c r="H66" i="6"/>
  <c r="H65" i="6"/>
  <c r="H64" i="6"/>
  <c r="H63" i="6"/>
  <c r="H62" i="6"/>
  <c r="H61" i="6"/>
  <c r="H60" i="6"/>
  <c r="I61" i="6" s="1"/>
  <c r="H59" i="6"/>
  <c r="I60" i="6" s="1"/>
  <c r="H58" i="6"/>
  <c r="I59" i="6" s="1"/>
  <c r="H57" i="6"/>
  <c r="I58" i="6" s="1"/>
  <c r="H56" i="6"/>
  <c r="H55" i="6"/>
  <c r="I56" i="6" s="1"/>
  <c r="H54" i="6"/>
  <c r="I55" i="6" s="1"/>
  <c r="H53" i="6"/>
  <c r="I54" i="6" s="1"/>
  <c r="H52" i="6"/>
  <c r="I53" i="6" s="1"/>
  <c r="H51" i="6"/>
  <c r="H50" i="6"/>
  <c r="H49" i="6"/>
  <c r="H48" i="6"/>
  <c r="H47" i="6"/>
  <c r="H46" i="6"/>
  <c r="H45" i="6"/>
  <c r="H44" i="6"/>
  <c r="I45" i="6" s="1"/>
  <c r="H43" i="6"/>
  <c r="I44" i="6" s="1"/>
  <c r="H42" i="6"/>
  <c r="I43" i="6" s="1"/>
  <c r="H41" i="6"/>
  <c r="I42" i="6" s="1"/>
  <c r="H40" i="6"/>
  <c r="H39" i="6"/>
  <c r="I40" i="6" s="1"/>
  <c r="H38" i="6"/>
  <c r="I39" i="6" s="1"/>
  <c r="H37" i="6"/>
  <c r="I38" i="6" s="1"/>
  <c r="H36" i="6"/>
  <c r="I37" i="6" s="1"/>
  <c r="H35" i="6"/>
  <c r="H34" i="6"/>
  <c r="H33" i="6"/>
  <c r="H32" i="6"/>
  <c r="H31" i="6"/>
  <c r="I32" i="6" s="1"/>
  <c r="H30" i="6"/>
  <c r="H29" i="6"/>
  <c r="H28" i="6"/>
  <c r="I29" i="6" s="1"/>
  <c r="H27" i="6"/>
  <c r="I28" i="6" s="1"/>
  <c r="H26" i="6"/>
  <c r="I27" i="6" s="1"/>
  <c r="H25" i="6"/>
  <c r="I26" i="6" s="1"/>
  <c r="H24" i="6"/>
  <c r="H23" i="6"/>
  <c r="I24" i="6" s="1"/>
  <c r="H22" i="6"/>
  <c r="I23" i="6" s="1"/>
  <c r="H21" i="6"/>
  <c r="I22" i="6" s="1"/>
  <c r="H20" i="6"/>
  <c r="I21" i="6" s="1"/>
  <c r="H19" i="6"/>
  <c r="H18" i="6"/>
  <c r="H17" i="6"/>
  <c r="H16" i="6"/>
  <c r="H15" i="6"/>
  <c r="H14" i="6"/>
  <c r="H13" i="6"/>
  <c r="H12" i="6"/>
  <c r="I13" i="6" s="1"/>
  <c r="H11" i="6"/>
  <c r="I12" i="6" s="1"/>
  <c r="H10" i="6"/>
  <c r="I11" i="6" s="1"/>
  <c r="H9" i="6"/>
  <c r="I10" i="6" s="1"/>
  <c r="H8" i="6"/>
  <c r="I9" i="6" s="1"/>
  <c r="H7" i="6"/>
  <c r="I8" i="6" s="1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R25" i="5"/>
  <c r="Q25" i="5"/>
  <c r="P25" i="5"/>
  <c r="O25" i="5"/>
  <c r="N25" i="5"/>
  <c r="M25" i="5"/>
  <c r="R24" i="5"/>
  <c r="Q24" i="5"/>
  <c r="P24" i="5"/>
  <c r="O24" i="5"/>
  <c r="N24" i="5"/>
  <c r="M24" i="5"/>
  <c r="R23" i="5"/>
  <c r="Q23" i="5"/>
  <c r="P23" i="5"/>
  <c r="O23" i="5"/>
  <c r="N23" i="5"/>
  <c r="M23" i="5"/>
  <c r="R22" i="5"/>
  <c r="Q22" i="5"/>
  <c r="P22" i="5"/>
  <c r="O22" i="5"/>
  <c r="N22" i="5"/>
  <c r="M22" i="5"/>
  <c r="R21" i="5"/>
  <c r="Q21" i="5"/>
  <c r="P21" i="5"/>
  <c r="O21" i="5"/>
  <c r="N21" i="5"/>
  <c r="M21" i="5"/>
  <c r="R20" i="5"/>
  <c r="Q20" i="5"/>
  <c r="P20" i="5"/>
  <c r="O20" i="5"/>
  <c r="N20" i="5"/>
  <c r="M20" i="5"/>
  <c r="R19" i="5"/>
  <c r="Q19" i="5"/>
  <c r="P19" i="5"/>
  <c r="O19" i="5"/>
  <c r="N19" i="5"/>
  <c r="M19" i="5"/>
  <c r="R18" i="5"/>
  <c r="Q18" i="5"/>
  <c r="P18" i="5"/>
  <c r="O18" i="5"/>
  <c r="N18" i="5"/>
  <c r="M18" i="5"/>
  <c r="R17" i="5"/>
  <c r="Q17" i="5"/>
  <c r="P17" i="5"/>
  <c r="O17" i="5"/>
  <c r="N17" i="5"/>
  <c r="M17" i="5"/>
  <c r="R16" i="5"/>
  <c r="Q16" i="5"/>
  <c r="P16" i="5"/>
  <c r="O16" i="5"/>
  <c r="N16" i="5"/>
  <c r="M16" i="5"/>
  <c r="R15" i="5"/>
  <c r="Q15" i="5"/>
  <c r="P15" i="5"/>
  <c r="O15" i="5"/>
  <c r="N15" i="5"/>
  <c r="M15" i="5"/>
  <c r="R14" i="5"/>
  <c r="Q14" i="5"/>
  <c r="P14" i="5"/>
  <c r="O14" i="5"/>
  <c r="N14" i="5"/>
  <c r="M14" i="5"/>
  <c r="R13" i="5"/>
  <c r="Q13" i="5"/>
  <c r="P13" i="5"/>
  <c r="O13" i="5"/>
  <c r="N13" i="5"/>
  <c r="M13" i="5"/>
  <c r="R12" i="5"/>
  <c r="Q12" i="5"/>
  <c r="P12" i="5"/>
  <c r="O12" i="5"/>
  <c r="N12" i="5"/>
  <c r="M12" i="5"/>
  <c r="R11" i="5"/>
  <c r="Q11" i="5"/>
  <c r="P11" i="5"/>
  <c r="O11" i="5"/>
  <c r="N11" i="5"/>
  <c r="M11" i="5"/>
  <c r="R10" i="5"/>
  <c r="Q10" i="5"/>
  <c r="P10" i="5"/>
  <c r="O10" i="5"/>
  <c r="N10" i="5"/>
  <c r="M10" i="5"/>
  <c r="R9" i="5"/>
  <c r="Q9" i="5"/>
  <c r="P9" i="5"/>
  <c r="O9" i="5"/>
  <c r="N9" i="5"/>
  <c r="M9" i="5"/>
  <c r="R8" i="5"/>
  <c r="Q8" i="5"/>
  <c r="P8" i="5"/>
  <c r="O8" i="5"/>
  <c r="N8" i="5"/>
  <c r="M8" i="5"/>
  <c r="R7" i="5"/>
  <c r="Q7" i="5"/>
  <c r="P7" i="5"/>
  <c r="O7" i="5"/>
  <c r="N7" i="5"/>
  <c r="M7" i="5"/>
  <c r="R6" i="5"/>
  <c r="Q6" i="5"/>
  <c r="P6" i="5"/>
  <c r="O6" i="5"/>
  <c r="N6" i="5"/>
  <c r="M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F5" i="4"/>
  <c r="G5" i="4" s="1"/>
  <c r="J6" i="4" s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  <c r="G7" i="3"/>
  <c r="F7" i="3"/>
  <c r="G6" i="3"/>
  <c r="F6" i="3"/>
  <c r="I5" i="3"/>
  <c r="G5" i="3"/>
  <c r="F5" i="3"/>
  <c r="J9" i="6" l="1"/>
  <c r="I6" i="4"/>
  <c r="F6" i="4"/>
  <c r="G6" i="4" s="1"/>
  <c r="I5" i="4"/>
  <c r="H5" i="4"/>
  <c r="G8" i="3"/>
  <c r="F8" i="3"/>
  <c r="J10" i="6" l="1"/>
  <c r="K9" i="6"/>
  <c r="J7" i="4"/>
  <c r="I7" i="4"/>
  <c r="F7" i="4"/>
  <c r="G7" i="4" s="1"/>
  <c r="H6" i="4"/>
  <c r="F9" i="3"/>
  <c r="G9" i="3" s="1"/>
  <c r="K10" i="6" l="1"/>
  <c r="J11" i="6"/>
  <c r="J8" i="4"/>
  <c r="I8" i="4"/>
  <c r="F8" i="4"/>
  <c r="G8" i="4" s="1"/>
  <c r="H7" i="4"/>
  <c r="F10" i="3"/>
  <c r="G10" i="3" s="1"/>
  <c r="K11" i="6" l="1"/>
  <c r="J12" i="6"/>
  <c r="F9" i="4"/>
  <c r="G9" i="4" s="1"/>
  <c r="H8" i="4"/>
  <c r="J9" i="4"/>
  <c r="I9" i="4"/>
  <c r="F11" i="3"/>
  <c r="G11" i="3" s="1"/>
  <c r="K12" i="6" l="1"/>
  <c r="J13" i="6"/>
  <c r="H9" i="4"/>
  <c r="J10" i="4"/>
  <c r="I10" i="4"/>
  <c r="F10" i="4"/>
  <c r="G10" i="4" s="1"/>
  <c r="F12" i="3"/>
  <c r="G12" i="3" s="1"/>
  <c r="K13" i="6" l="1"/>
  <c r="J14" i="6"/>
  <c r="J11" i="4"/>
  <c r="I11" i="4"/>
  <c r="F11" i="4"/>
  <c r="G11" i="4" s="1"/>
  <c r="H10" i="4"/>
  <c r="F13" i="3"/>
  <c r="G13" i="3" s="1"/>
  <c r="K14" i="6" l="1"/>
  <c r="J15" i="6"/>
  <c r="I12" i="4"/>
  <c r="F12" i="4"/>
  <c r="G12" i="4" s="1"/>
  <c r="H11" i="4"/>
  <c r="J12" i="4"/>
  <c r="F14" i="3"/>
  <c r="G14" i="3" s="1"/>
  <c r="K15" i="6" l="1"/>
  <c r="J16" i="6"/>
  <c r="H12" i="4"/>
  <c r="J13" i="4"/>
  <c r="I13" i="4"/>
  <c r="F13" i="4"/>
  <c r="G13" i="4" s="1"/>
  <c r="F15" i="3"/>
  <c r="G15" i="3" s="1"/>
  <c r="J17" i="6" l="1"/>
  <c r="K16" i="6"/>
  <c r="J14" i="4"/>
  <c r="I14" i="4"/>
  <c r="F14" i="4"/>
  <c r="G14" i="4" s="1"/>
  <c r="H13" i="4"/>
  <c r="G16" i="3"/>
  <c r="F16" i="3"/>
  <c r="J18" i="6" l="1"/>
  <c r="K17" i="6"/>
  <c r="J15" i="4"/>
  <c r="I15" i="4"/>
  <c r="F15" i="4"/>
  <c r="G15" i="4" s="1"/>
  <c r="H14" i="4"/>
  <c r="F17" i="3"/>
  <c r="G17" i="3" s="1"/>
  <c r="J19" i="6" l="1"/>
  <c r="K18" i="6"/>
  <c r="H15" i="4"/>
  <c r="J16" i="4"/>
  <c r="I16" i="4"/>
  <c r="F16" i="4"/>
  <c r="G16" i="4" s="1"/>
  <c r="F18" i="3"/>
  <c r="G18" i="3" s="1"/>
  <c r="J20" i="6" l="1"/>
  <c r="K19" i="6"/>
  <c r="J17" i="4"/>
  <c r="I17" i="4"/>
  <c r="F17" i="4"/>
  <c r="G17" i="4" s="1"/>
  <c r="H16" i="4"/>
  <c r="F19" i="3"/>
  <c r="G19" i="3" s="1"/>
  <c r="J21" i="6" l="1"/>
  <c r="K20" i="6"/>
  <c r="J18" i="4"/>
  <c r="I18" i="4"/>
  <c r="F18" i="4"/>
  <c r="G18" i="4" s="1"/>
  <c r="H17" i="4"/>
  <c r="F20" i="3"/>
  <c r="G20" i="3" s="1"/>
  <c r="J22" i="6" l="1"/>
  <c r="K21" i="6"/>
  <c r="F19" i="4"/>
  <c r="G19" i="4" s="1"/>
  <c r="H18" i="4"/>
  <c r="J19" i="4"/>
  <c r="I19" i="4"/>
  <c r="F21" i="3"/>
  <c r="G21" i="3"/>
  <c r="J23" i="6" l="1"/>
  <c r="K22" i="6"/>
  <c r="J20" i="4"/>
  <c r="I20" i="4"/>
  <c r="F20" i="4"/>
  <c r="G20" i="4" s="1"/>
  <c r="H19" i="4"/>
  <c r="F22" i="3"/>
  <c r="G22" i="3"/>
  <c r="J24" i="6" l="1"/>
  <c r="K23" i="6"/>
  <c r="J21" i="4"/>
  <c r="I21" i="4"/>
  <c r="F21" i="4"/>
  <c r="G21" i="4" s="1"/>
  <c r="H20" i="4"/>
  <c r="F23" i="3"/>
  <c r="G23" i="3"/>
  <c r="J25" i="6" l="1"/>
  <c r="K24" i="6"/>
  <c r="F22" i="4"/>
  <c r="G22" i="4" s="1"/>
  <c r="H21" i="4"/>
  <c r="J22" i="4"/>
  <c r="I22" i="4"/>
  <c r="F24" i="3"/>
  <c r="G24" i="3" s="1"/>
  <c r="J26" i="6" l="1"/>
  <c r="K25" i="6"/>
  <c r="J23" i="4"/>
  <c r="I23" i="4"/>
  <c r="F23" i="4"/>
  <c r="G23" i="4" s="1"/>
  <c r="H22" i="4"/>
  <c r="J27" i="6" l="1"/>
  <c r="K26" i="6"/>
  <c r="J24" i="4"/>
  <c r="I24" i="4"/>
  <c r="F24" i="4"/>
  <c r="G24" i="4" s="1"/>
  <c r="H24" i="4" s="1"/>
  <c r="H23" i="4"/>
  <c r="J28" i="6" l="1"/>
  <c r="K27" i="6"/>
  <c r="J29" i="6" l="1"/>
  <c r="K28" i="6"/>
  <c r="J30" i="6" l="1"/>
  <c r="K29" i="6"/>
  <c r="J31" i="6" l="1"/>
  <c r="K30" i="6"/>
  <c r="J32" i="6" l="1"/>
  <c r="K31" i="6"/>
  <c r="J33" i="6" l="1"/>
  <c r="K32" i="6"/>
  <c r="J34" i="6" l="1"/>
  <c r="K33" i="6"/>
  <c r="J35" i="6" l="1"/>
  <c r="K34" i="6"/>
  <c r="J36" i="6" l="1"/>
  <c r="K35" i="6"/>
  <c r="J37" i="6" l="1"/>
  <c r="K36" i="6"/>
  <c r="J38" i="6" l="1"/>
  <c r="K37" i="6"/>
  <c r="J39" i="6" l="1"/>
  <c r="K38" i="6"/>
  <c r="J40" i="6" l="1"/>
  <c r="K39" i="6"/>
  <c r="J41" i="6" l="1"/>
  <c r="K40" i="6"/>
  <c r="J42" i="6" l="1"/>
  <c r="K41" i="6"/>
  <c r="J43" i="6" l="1"/>
  <c r="K42" i="6"/>
  <c r="J44" i="6" l="1"/>
  <c r="K43" i="6"/>
  <c r="J45" i="6" l="1"/>
  <c r="K44" i="6"/>
  <c r="J46" i="6" l="1"/>
  <c r="K45" i="6"/>
  <c r="J47" i="6" l="1"/>
  <c r="K46" i="6"/>
  <c r="J48" i="6" l="1"/>
  <c r="K47" i="6"/>
  <c r="J49" i="6" l="1"/>
  <c r="K48" i="6"/>
  <c r="J50" i="6" l="1"/>
  <c r="K49" i="6"/>
  <c r="J51" i="6" l="1"/>
  <c r="K50" i="6"/>
  <c r="J52" i="6" l="1"/>
  <c r="K51" i="6"/>
  <c r="J53" i="6" l="1"/>
  <c r="K52" i="6"/>
  <c r="J54" i="6" l="1"/>
  <c r="K53" i="6"/>
  <c r="J55" i="6" l="1"/>
  <c r="K54" i="6"/>
  <c r="J56" i="6" l="1"/>
  <c r="K55" i="6"/>
  <c r="J57" i="6" l="1"/>
  <c r="K56" i="6"/>
  <c r="J58" i="6" l="1"/>
  <c r="K57" i="6"/>
  <c r="J59" i="6" l="1"/>
  <c r="K58" i="6"/>
  <c r="J60" i="6" l="1"/>
  <c r="K59" i="6"/>
  <c r="J61" i="6" l="1"/>
  <c r="K60" i="6"/>
  <c r="J62" i="6" l="1"/>
  <c r="K61" i="6"/>
  <c r="J63" i="6" l="1"/>
  <c r="K62" i="6"/>
  <c r="J64" i="6" l="1"/>
  <c r="K63" i="6"/>
  <c r="J65" i="6" l="1"/>
  <c r="K64" i="6"/>
  <c r="J66" i="6" l="1"/>
  <c r="K65" i="6"/>
  <c r="J67" i="6" l="1"/>
  <c r="K66" i="6"/>
  <c r="J68" i="6" l="1"/>
  <c r="K67" i="6"/>
  <c r="J69" i="6" l="1"/>
  <c r="K68" i="6"/>
  <c r="J70" i="6" l="1"/>
  <c r="K69" i="6"/>
  <c r="J71" i="6" l="1"/>
  <c r="K70" i="6"/>
  <c r="J72" i="6" l="1"/>
  <c r="K71" i="6"/>
  <c r="J73" i="6" l="1"/>
  <c r="K72" i="6"/>
  <c r="J74" i="6" l="1"/>
  <c r="K73" i="6"/>
  <c r="J75" i="6" l="1"/>
  <c r="K74" i="6"/>
  <c r="J76" i="6" l="1"/>
  <c r="K75" i="6"/>
  <c r="J77" i="6" l="1"/>
  <c r="K76" i="6"/>
  <c r="J78" i="6" l="1"/>
  <c r="K77" i="6"/>
  <c r="J79" i="6" l="1"/>
  <c r="K78" i="6"/>
  <c r="J80" i="6" l="1"/>
  <c r="K79" i="6"/>
  <c r="J81" i="6" l="1"/>
  <c r="K80" i="6"/>
  <c r="J82" i="6" l="1"/>
  <c r="K81" i="6"/>
  <c r="J83" i="6" l="1"/>
  <c r="K82" i="6"/>
  <c r="J84" i="6" l="1"/>
  <c r="K83" i="6"/>
  <c r="J85" i="6" l="1"/>
  <c r="K84" i="6"/>
  <c r="J86" i="6" l="1"/>
  <c r="K85" i="6"/>
  <c r="J87" i="6" l="1"/>
  <c r="K86" i="6"/>
  <c r="J88" i="6" l="1"/>
  <c r="K87" i="6"/>
  <c r="J89" i="6" l="1"/>
  <c r="K88" i="6"/>
  <c r="J90" i="6" l="1"/>
  <c r="K89" i="6"/>
  <c r="J91" i="6" l="1"/>
  <c r="K90" i="6"/>
  <c r="J92" i="6" l="1"/>
  <c r="K91" i="6"/>
  <c r="J93" i="6" l="1"/>
  <c r="K92" i="6"/>
  <c r="J94" i="6" l="1"/>
  <c r="K93" i="6"/>
  <c r="J95" i="6" l="1"/>
  <c r="K94" i="6"/>
  <c r="J96" i="6" l="1"/>
  <c r="K95" i="6"/>
  <c r="J97" i="6" l="1"/>
  <c r="K96" i="6"/>
  <c r="J98" i="6" l="1"/>
  <c r="K97" i="6"/>
  <c r="K98" i="6" l="1"/>
  <c r="J99" i="6"/>
  <c r="J100" i="6" l="1"/>
  <c r="K99" i="6"/>
  <c r="J101" i="6" l="1"/>
  <c r="K100" i="6"/>
  <c r="J102" i="6" l="1"/>
  <c r="K101" i="6"/>
  <c r="J103" i="6" l="1"/>
  <c r="K102" i="6"/>
  <c r="J104" i="6" l="1"/>
  <c r="K103" i="6"/>
  <c r="J105" i="6" l="1"/>
  <c r="K104" i="6"/>
  <c r="J106" i="6" l="1"/>
  <c r="K105" i="6"/>
  <c r="J107" i="6" l="1"/>
  <c r="K106" i="6"/>
  <c r="J108" i="6" l="1"/>
  <c r="K107" i="6"/>
  <c r="K108" i="6" l="1"/>
  <c r="J109" i="6"/>
  <c r="K109" i="6" s="1"/>
  <c r="B6" i="6" l="1"/>
</calcChain>
</file>

<file path=xl/sharedStrings.xml><?xml version="1.0" encoding="utf-8"?>
<sst xmlns="http://schemas.openxmlformats.org/spreadsheetml/2006/main" count="136" uniqueCount="46">
  <si>
    <t>Trend</t>
  </si>
  <si>
    <t>Year Qtr</t>
  </si>
  <si>
    <t>Revs</t>
  </si>
  <si>
    <t>Sales and Cumulative Sales Forecast</t>
  </si>
  <si>
    <t>Given:</t>
  </si>
  <si>
    <t xml:space="preserve">Coefficient of innovation p </t>
  </si>
  <si>
    <t>Coefficient of imitation q</t>
  </si>
  <si>
    <t>Market Size m</t>
  </si>
  <si>
    <t>Forecast period P</t>
  </si>
  <si>
    <t>20 years</t>
  </si>
  <si>
    <t>Year</t>
  </si>
  <si>
    <t>Market Penetration</t>
  </si>
  <si>
    <t>Innovators</t>
  </si>
  <si>
    <t>Imitators</t>
  </si>
  <si>
    <t>Comparison of Innovators and Imitators Share</t>
  </si>
  <si>
    <t>p=0.03 and q=0.4</t>
  </si>
  <si>
    <t>p=0.4 and q=0.03</t>
  </si>
  <si>
    <t>Innovators Share</t>
  </si>
  <si>
    <t>Imitators Share</t>
  </si>
  <si>
    <t>2 Period Moving Average</t>
  </si>
  <si>
    <t>2 Period Moving MA Forecast</t>
  </si>
  <si>
    <t>Exponentially Smoothed Forecast</t>
  </si>
  <si>
    <t>Sales</t>
  </si>
  <si>
    <t>Cumulative Sales</t>
  </si>
  <si>
    <t>Alpha</t>
  </si>
  <si>
    <t>SSE</t>
  </si>
  <si>
    <t>Squared Error</t>
  </si>
  <si>
    <t>Q1</t>
  </si>
  <si>
    <t>Q2</t>
  </si>
  <si>
    <t>Q3</t>
  </si>
  <si>
    <t>Q4</t>
  </si>
  <si>
    <t>Forecast</t>
  </si>
  <si>
    <t>Error</t>
  </si>
  <si>
    <t>Error^2</t>
  </si>
  <si>
    <t>Baseline</t>
  </si>
  <si>
    <t>SUM</t>
  </si>
  <si>
    <t>Level</t>
  </si>
  <si>
    <t>Seasonality</t>
  </si>
  <si>
    <t>Beta</t>
  </si>
  <si>
    <t>Gamma</t>
  </si>
  <si>
    <t>Period</t>
  </si>
  <si>
    <t>Forecast Period</t>
  </si>
  <si>
    <t>Comparison of 2 period MA and Exponentially Smoothened Forecast</t>
  </si>
  <si>
    <t>Model Initialization</t>
  </si>
  <si>
    <t>Additive Holt Winters Model</t>
  </si>
  <si>
    <t>Bass Diffusion Model: Sales and Cumulative Sales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</si>
</sst>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5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/>
    <xf numFmtId="0" fontId="0" fillId="0" borderId="12" xfId="0" applyBorder="1"/>
    <xf numFmtId="0" fontId="0" fillId="0" borderId="7" xfId="0" applyBorder="1" applyAlignment="1">
      <alignment horizontal="right"/>
    </xf>
    <xf numFmtId="43" fontId="0" fillId="0" borderId="7" xfId="1" applyFont="1" applyBorder="1" applyAlignment="1">
      <alignment horizontal="right"/>
    </xf>
    <xf numFmtId="0" fontId="0" fillId="0" borderId="9" xfId="0" applyBorder="1" applyAlignment="1">
      <alignment horizontal="right"/>
    </xf>
    <xf numFmtId="43" fontId="0" fillId="0" borderId="0" xfId="0" applyNumberFormat="1"/>
    <xf numFmtId="10" fontId="0" fillId="0" borderId="0" xfId="2" applyNumberFormat="1" applyFont="1"/>
    <xf numFmtId="164" fontId="0" fillId="0" borderId="0" xfId="1" applyNumberFormat="1" applyFont="1" applyBorder="1"/>
    <xf numFmtId="164" fontId="0" fillId="0" borderId="0" xfId="0" applyNumberFormat="1"/>
    <xf numFmtId="0" fontId="4" fillId="0" borderId="0" xfId="0" applyFont="1"/>
    <xf numFmtId="10" fontId="0" fillId="0" borderId="0" xfId="2" applyNumberFormat="1" applyFont="1" applyBorder="1"/>
    <xf numFmtId="10" fontId="0" fillId="0" borderId="7" xfId="2" applyNumberFormat="1" applyFont="1" applyBorder="1"/>
    <xf numFmtId="164" fontId="0" fillId="0" borderId="13" xfId="0" applyNumberFormat="1" applyBorder="1"/>
    <xf numFmtId="10" fontId="0" fillId="0" borderId="13" xfId="2" applyNumberFormat="1" applyFont="1" applyBorder="1"/>
    <xf numFmtId="43" fontId="0" fillId="0" borderId="13" xfId="0" applyNumberFormat="1" applyBorder="1"/>
    <xf numFmtId="10" fontId="0" fillId="0" borderId="9" xfId="2" applyNumberFormat="1" applyFont="1" applyBorder="1"/>
    <xf numFmtId="10" fontId="0" fillId="0" borderId="6" xfId="2" applyNumberFormat="1" applyFont="1" applyBorder="1"/>
    <xf numFmtId="10" fontId="0" fillId="0" borderId="8" xfId="2" applyNumberFormat="1" applyFont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2" fontId="0" fillId="0" borderId="0" xfId="0" applyNumberFormat="1"/>
    <xf numFmtId="0" fontId="0" fillId="0" borderId="7" xfId="0" applyBorder="1"/>
    <xf numFmtId="2" fontId="0" fillId="0" borderId="7" xfId="0" applyNumberFormat="1" applyBorder="1"/>
    <xf numFmtId="2" fontId="0" fillId="0" borderId="13" xfId="0" applyNumberFormat="1" applyBorder="1"/>
    <xf numFmtId="0" fontId="0" fillId="0" borderId="13" xfId="0" applyBorder="1"/>
    <xf numFmtId="2" fontId="0" fillId="0" borderId="9" xfId="0" applyNumberFormat="1" applyBorder="1"/>
    <xf numFmtId="0" fontId="1" fillId="3" borderId="19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2" fillId="3" borderId="20" xfId="0" applyFont="1" applyFill="1" applyBorder="1"/>
    <xf numFmtId="0" fontId="1" fillId="3" borderId="20" xfId="0" applyFont="1" applyFill="1" applyBorder="1"/>
    <xf numFmtId="0" fontId="1" fillId="3" borderId="12" xfId="0" applyFont="1" applyFill="1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21" xfId="0" applyBorder="1"/>
    <xf numFmtId="2" fontId="0" fillId="0" borderId="6" xfId="0" applyNumberFormat="1" applyBorder="1"/>
    <xf numFmtId="2" fontId="0" fillId="0" borderId="8" xfId="0" applyNumberFormat="1" applyBorder="1"/>
    <xf numFmtId="0" fontId="0" fillId="0" borderId="14" xfId="0" applyBorder="1"/>
    <xf numFmtId="0" fontId="1" fillId="3" borderId="19" xfId="0" applyFont="1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8" xfId="0" applyFill="1" applyBorder="1"/>
    <xf numFmtId="0" fontId="0" fillId="4" borderId="9" xfId="0" applyFill="1" applyBorder="1"/>
    <xf numFmtId="0" fontId="1" fillId="2" borderId="19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1" fillId="2" borderId="12" xfId="0" applyFont="1" applyFill="1" applyBorder="1"/>
    <xf numFmtId="0" fontId="1" fillId="2" borderId="25" xfId="0" applyFont="1" applyFill="1" applyBorder="1"/>
    <xf numFmtId="165" fontId="0" fillId="0" borderId="13" xfId="0" applyNumberFormat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2" borderId="20" xfId="0" applyFont="1" applyFill="1" applyBorder="1"/>
    <xf numFmtId="0" fontId="1" fillId="0" borderId="3" xfId="0" applyFont="1" applyBorder="1" applyAlignment="1">
      <alignment wrapText="1"/>
    </xf>
    <xf numFmtId="0" fontId="1" fillId="3" borderId="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and Cumulative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Q1'!$F$4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 Q1'!$E$5:$E$24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'Part 1 Q1'!$F$5:$F$24</c:f>
              <c:numCache>
                <c:formatCode>_(* #,##0_);_(* \(#,##0\);_(* "-"??_);_(@_)</c:formatCode>
                <c:ptCount val="20"/>
                <c:pt idx="0">
                  <c:v>750000</c:v>
                </c:pt>
                <c:pt idx="1">
                  <c:v>1018500</c:v>
                </c:pt>
                <c:pt idx="2">
                  <c:v>1354303.524</c:v>
                </c:pt>
                <c:pt idx="3">
                  <c:v>1749406.874287891</c:v>
                </c:pt>
                <c:pt idx="4">
                  <c:v>2172902.9007235654</c:v>
                </c:pt>
                <c:pt idx="5">
                  <c:v>2562553.9782997095</c:v>
                </c:pt>
                <c:pt idx="6">
                  <c:v>2827920.5644208789</c:v>
                </c:pt>
                <c:pt idx="7">
                  <c:v>2876865.9819299146</c:v>
                </c:pt>
                <c:pt idx="8">
                  <c:v>2664068.0411264482</c:v>
                </c:pt>
                <c:pt idx="9">
                  <c:v>2230827.6762882583</c:v>
                </c:pt>
                <c:pt idx="10">
                  <c:v>1693327.7225943441</c:v>
                </c:pt>
                <c:pt idx="11">
                  <c:v>1179015.9538386511</c:v>
                </c:pt>
                <c:pt idx="12">
                  <c:v>766730.66624879092</c:v>
                </c:pt>
                <c:pt idx="13">
                  <c:v>474745.92428845726</c:v>
                </c:pt>
                <c:pt idx="14">
                  <c:v>284524.0156677179</c:v>
                </c:pt>
                <c:pt idx="15">
                  <c:v>167064.0180322025</c:v>
                </c:pt>
                <c:pt idx="16">
                  <c:v>96887.904073063284</c:v>
                </c:pt>
                <c:pt idx="17">
                  <c:v>55780.453592119738</c:v>
                </c:pt>
                <c:pt idx="18">
                  <c:v>31977.754225088283</c:v>
                </c:pt>
                <c:pt idx="19">
                  <c:v>18287.269165394828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FC-B14D-3FFD568E2538}"/>
            </c:ext>
          </c:extLst>
        </c:ser>
        <c:ser>
          <c:idx val="1"/>
          <c:order val="1"/>
          <c:tx>
            <c:strRef>
              <c:f>'Part 1 Q1'!$G$4</c:f>
              <c:strCache>
                <c:ptCount val="1"/>
                <c:pt idx="0">
                  <c:v>Cumulative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 Q1'!$E$5:$E$24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'Part 1 Q1'!$G$5:$G$24</c:f>
              <c:numCache>
                <c:formatCode>_(* #,##0_);_(* \(#,##0\);_(* "-"??_);_(@_)</c:formatCode>
                <c:ptCount val="20"/>
                <c:pt idx="0">
                  <c:v>750000</c:v>
                </c:pt>
                <c:pt idx="1">
                  <c:v>1768500</c:v>
                </c:pt>
                <c:pt idx="2">
                  <c:v>3122803.5240000002</c:v>
                </c:pt>
                <c:pt idx="3">
                  <c:v>4872210.3982878914</c:v>
                </c:pt>
                <c:pt idx="4">
                  <c:v>7045113.2990114568</c:v>
                </c:pt>
                <c:pt idx="5">
                  <c:v>9607667.2773111667</c:v>
                </c:pt>
                <c:pt idx="6">
                  <c:v>12435587.841732046</c:v>
                </c:pt>
                <c:pt idx="7">
                  <c:v>15312453.823661961</c:v>
                </c:pt>
                <c:pt idx="8">
                  <c:v>17976521.864788409</c:v>
                </c:pt>
                <c:pt idx="9">
                  <c:v>20207349.541076668</c:v>
                </c:pt>
                <c:pt idx="10">
                  <c:v>21900677.263671011</c:v>
                </c:pt>
                <c:pt idx="11">
                  <c:v>23079693.217509661</c:v>
                </c:pt>
                <c:pt idx="12">
                  <c:v>23846423.883758452</c:v>
                </c:pt>
                <c:pt idx="13">
                  <c:v>24321169.808046907</c:v>
                </c:pt>
                <c:pt idx="14">
                  <c:v>24605693.823714625</c:v>
                </c:pt>
                <c:pt idx="15">
                  <c:v>24772757.841746829</c:v>
                </c:pt>
                <c:pt idx="16">
                  <c:v>24869645.745819893</c:v>
                </c:pt>
                <c:pt idx="17">
                  <c:v>24925426.199412011</c:v>
                </c:pt>
                <c:pt idx="18">
                  <c:v>24957403.953637101</c:v>
                </c:pt>
                <c:pt idx="19">
                  <c:v>24975691.222802497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FC-B14D-3FFD568E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488"/>
        <c:axId val="89085904"/>
      </c:lineChart>
      <c:catAx>
        <c:axId val="890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904"/>
        <c:crosses val="autoZero"/>
        <c:auto val="1"/>
        <c:lblAlgn val="ctr"/>
        <c:lblOffset val="100"/>
        <c:noMultiLvlLbl val="0"/>
      </c:catAx>
      <c:valAx>
        <c:axId val="890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and Cumulative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Q2'!$F$4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 Q2'!$E$5:$E$24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'Part 1 Q2'!$F$5:$F$24</c:f>
              <c:numCache>
                <c:formatCode>_(* #,##0_);_(* \(#,##0\);_(* "-"??_);_(@_)</c:formatCode>
                <c:ptCount val="20"/>
                <c:pt idx="0">
                  <c:v>10000000</c:v>
                </c:pt>
                <c:pt idx="1">
                  <c:v>6180000</c:v>
                </c:pt>
                <c:pt idx="2">
                  <c:v>3699249.12</c:v>
                </c:pt>
                <c:pt idx="3">
                  <c:v>2170456.3709099749</c:v>
                </c:pt>
                <c:pt idx="4">
                  <c:v>1258181.5536802707</c:v>
                </c:pt>
                <c:pt idx="5">
                  <c:v>724172.67532155651</c:v>
                </c:pt>
                <c:pt idx="6">
                  <c:v>415090.03037494456</c:v>
                </c:pt>
                <c:pt idx="7">
                  <c:v>237358.83529836859</c:v>
                </c:pt>
                <c:pt idx="8">
                  <c:v>135541.86639931728</c:v>
                </c:pt>
                <c:pt idx="9">
                  <c:v>77339.44743889675</c:v>
                </c:pt>
                <c:pt idx="10">
                  <c:v>44109.708648681408</c:v>
                </c:pt>
                <c:pt idx="11">
                  <c:v>25151.061774009257</c:v>
                </c:pt>
                <c:pt idx="12">
                  <c:v>14338.877352827578</c:v>
                </c:pt>
                <c:pt idx="13">
                  <c:v>8174.0610277180094</c:v>
                </c:pt>
                <c:pt idx="14">
                  <c:v>4659.5075497161597</c:v>
                </c:pt>
                <c:pt idx="15">
                  <c:v>2656.014431521995</c:v>
                </c:pt>
                <c:pt idx="16">
                  <c:v>1513.9591348180547</c:v>
                </c:pt>
                <c:pt idx="17">
                  <c:v>862.9667494466994</c:v>
                </c:pt>
                <c:pt idx="18">
                  <c:v>491.89431008277461</c:v>
                </c:pt>
                <c:pt idx="19">
                  <c:v>280.38081687362865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0-4058-8BE1-8B3928E8DB93}"/>
            </c:ext>
          </c:extLst>
        </c:ser>
        <c:ser>
          <c:idx val="1"/>
          <c:order val="1"/>
          <c:tx>
            <c:strRef>
              <c:f>'Part 1 Q2'!$G$4</c:f>
              <c:strCache>
                <c:ptCount val="1"/>
                <c:pt idx="0">
                  <c:v>Cumulative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 Q2'!$E$5:$E$24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'Part 1 Q2'!$G$5:$G$24</c:f>
              <c:numCache>
                <c:formatCode>_(* #,##0_);_(* \(#,##0\);_(* "-"??_);_(@_)</c:formatCode>
                <c:ptCount val="20"/>
                <c:pt idx="0">
                  <c:v>10000000</c:v>
                </c:pt>
                <c:pt idx="1">
                  <c:v>16180000</c:v>
                </c:pt>
                <c:pt idx="2">
                  <c:v>19879249.120000001</c:v>
                </c:pt>
                <c:pt idx="3">
                  <c:v>22049705.490909975</c:v>
                </c:pt>
                <c:pt idx="4">
                  <c:v>23307887.044590246</c:v>
                </c:pt>
                <c:pt idx="5">
                  <c:v>24032059.719911803</c:v>
                </c:pt>
                <c:pt idx="6">
                  <c:v>24447149.750286747</c:v>
                </c:pt>
                <c:pt idx="7">
                  <c:v>24684508.585585114</c:v>
                </c:pt>
                <c:pt idx="8">
                  <c:v>24820050.451984432</c:v>
                </c:pt>
                <c:pt idx="9">
                  <c:v>24897389.899423327</c:v>
                </c:pt>
                <c:pt idx="10">
                  <c:v>24941499.608072009</c:v>
                </c:pt>
                <c:pt idx="11">
                  <c:v>24966650.669846017</c:v>
                </c:pt>
                <c:pt idx="12">
                  <c:v>24980989.547198843</c:v>
                </c:pt>
                <c:pt idx="13">
                  <c:v>24989163.60822656</c:v>
                </c:pt>
                <c:pt idx="14">
                  <c:v>24993823.115776278</c:v>
                </c:pt>
                <c:pt idx="15">
                  <c:v>24996479.130207799</c:v>
                </c:pt>
                <c:pt idx="16">
                  <c:v>24997993.089342616</c:v>
                </c:pt>
                <c:pt idx="17">
                  <c:v>24998856.056092065</c:v>
                </c:pt>
                <c:pt idx="18">
                  <c:v>24999347.950402148</c:v>
                </c:pt>
                <c:pt idx="19">
                  <c:v>24999628.331219021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0-4058-8BE1-8B3928E8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488"/>
        <c:axId val="89085904"/>
      </c:lineChart>
      <c:catAx>
        <c:axId val="890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904"/>
        <c:crosses val="autoZero"/>
        <c:auto val="1"/>
        <c:lblAlgn val="ctr"/>
        <c:lblOffset val="100"/>
        <c:noMultiLvlLbl val="0"/>
      </c:catAx>
      <c:valAx>
        <c:axId val="890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Actuals vs Moving MA vs Exponentially Smoothened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 Q1'!$T$5</c:f>
              <c:strCache>
                <c:ptCount val="1"/>
                <c:pt idx="0">
                  <c:v>Revs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2 Q1'!$T$6:$T$107</c:f>
              <c:numCache>
                <c:formatCode>0.00</c:formatCode>
                <c:ptCount val="102"/>
                <c:pt idx="0">
                  <c:v>32.568999890000001</c:v>
                </c:pt>
                <c:pt idx="1">
                  <c:v>41.466999889999997</c:v>
                </c:pt>
                <c:pt idx="2">
                  <c:v>67.620999810000001</c:v>
                </c:pt>
                <c:pt idx="3">
                  <c:v>78.764999869999997</c:v>
                </c:pt>
                <c:pt idx="4">
                  <c:v>90.718999859999997</c:v>
                </c:pt>
                <c:pt idx="5">
                  <c:v>97.677999970000002</c:v>
                </c:pt>
                <c:pt idx="6">
                  <c:v>133.553</c:v>
                </c:pt>
                <c:pt idx="7">
                  <c:v>131.0189996</c:v>
                </c:pt>
                <c:pt idx="8">
                  <c:v>142.6809998</c:v>
                </c:pt>
                <c:pt idx="9">
                  <c:v>175.80799959999999</c:v>
                </c:pt>
                <c:pt idx="10">
                  <c:v>214.2929997</c:v>
                </c:pt>
                <c:pt idx="11">
                  <c:v>227.98199990000001</c:v>
                </c:pt>
                <c:pt idx="12">
                  <c:v>267.28399940000003</c:v>
                </c:pt>
                <c:pt idx="13">
                  <c:v>273.2099991</c:v>
                </c:pt>
                <c:pt idx="14">
                  <c:v>316.2279997</c:v>
                </c:pt>
                <c:pt idx="15">
                  <c:v>300.10199929999999</c:v>
                </c:pt>
                <c:pt idx="16">
                  <c:v>422.14299970000002</c:v>
                </c:pt>
                <c:pt idx="17">
                  <c:v>477.39899919999999</c:v>
                </c:pt>
                <c:pt idx="18">
                  <c:v>698.29599949999999</c:v>
                </c:pt>
                <c:pt idx="19">
                  <c:v>435.34399989999997</c:v>
                </c:pt>
                <c:pt idx="20">
                  <c:v>374.92899990000001</c:v>
                </c:pt>
                <c:pt idx="21">
                  <c:v>409.70899960000003</c:v>
                </c:pt>
                <c:pt idx="22">
                  <c:v>533.88999939999997</c:v>
                </c:pt>
                <c:pt idx="23">
                  <c:v>408.9429998</c:v>
                </c:pt>
                <c:pt idx="24">
                  <c:v>448.27899930000001</c:v>
                </c:pt>
                <c:pt idx="25">
                  <c:v>510.78599930000001</c:v>
                </c:pt>
                <c:pt idx="26">
                  <c:v>662.25299840000002</c:v>
                </c:pt>
                <c:pt idx="27">
                  <c:v>575.32699969999999</c:v>
                </c:pt>
                <c:pt idx="28">
                  <c:v>637.06399920000001</c:v>
                </c:pt>
                <c:pt idx="29">
                  <c:v>786.42399980000005</c:v>
                </c:pt>
                <c:pt idx="30">
                  <c:v>1042.441998</c:v>
                </c:pt>
                <c:pt idx="31">
                  <c:v>867.16099929999996</c:v>
                </c:pt>
                <c:pt idx="32">
                  <c:v>993.05099870000004</c:v>
                </c:pt>
                <c:pt idx="33">
                  <c:v>1168.7189980000001</c:v>
                </c:pt>
                <c:pt idx="34">
                  <c:v>1405.1369970000001</c:v>
                </c:pt>
                <c:pt idx="35">
                  <c:v>1246.9169999999999</c:v>
                </c:pt>
                <c:pt idx="36">
                  <c:v>1248.211998</c:v>
                </c:pt>
                <c:pt idx="37">
                  <c:v>1383.7469980000001</c:v>
                </c:pt>
                <c:pt idx="38">
                  <c:v>1493.3829989999999</c:v>
                </c:pt>
                <c:pt idx="39">
                  <c:v>1346.202</c:v>
                </c:pt>
                <c:pt idx="40">
                  <c:v>1364.759998</c:v>
                </c:pt>
                <c:pt idx="41">
                  <c:v>1354.0899959999999</c:v>
                </c:pt>
                <c:pt idx="42">
                  <c:v>1675.505997</c:v>
                </c:pt>
                <c:pt idx="43">
                  <c:v>1597.6779979999999</c:v>
                </c:pt>
                <c:pt idx="44">
                  <c:v>1528.6039960000001</c:v>
                </c:pt>
                <c:pt idx="45">
                  <c:v>1507.060997</c:v>
                </c:pt>
                <c:pt idx="46">
                  <c:v>1862.6120000000001</c:v>
                </c:pt>
                <c:pt idx="47">
                  <c:v>1716.0249980000001</c:v>
                </c:pt>
                <c:pt idx="48">
                  <c:v>1740.1709980000001</c:v>
                </c:pt>
                <c:pt idx="49">
                  <c:v>1767.733997</c:v>
                </c:pt>
                <c:pt idx="50">
                  <c:v>2000.2919999999999</c:v>
                </c:pt>
                <c:pt idx="51">
                  <c:v>1973.8939969999999</c:v>
                </c:pt>
                <c:pt idx="52">
                  <c:v>1861.9789960000001</c:v>
                </c:pt>
                <c:pt idx="53">
                  <c:v>2140.788994</c:v>
                </c:pt>
                <c:pt idx="54">
                  <c:v>2468.8539959999998</c:v>
                </c:pt>
                <c:pt idx="55">
                  <c:v>2076.6999970000002</c:v>
                </c:pt>
                <c:pt idx="56">
                  <c:v>2149.9079969999998</c:v>
                </c:pt>
                <c:pt idx="57">
                  <c:v>2493.2859960000001</c:v>
                </c:pt>
                <c:pt idx="58">
                  <c:v>2832</c:v>
                </c:pt>
                <c:pt idx="59">
                  <c:v>2652</c:v>
                </c:pt>
                <c:pt idx="60">
                  <c:v>2575</c:v>
                </c:pt>
                <c:pt idx="61">
                  <c:v>3003</c:v>
                </c:pt>
                <c:pt idx="62">
                  <c:v>3148</c:v>
                </c:pt>
                <c:pt idx="63">
                  <c:v>2185</c:v>
                </c:pt>
                <c:pt idx="64">
                  <c:v>2179</c:v>
                </c:pt>
                <c:pt idx="65">
                  <c:v>2321</c:v>
                </c:pt>
                <c:pt idx="66">
                  <c:v>2129</c:v>
                </c:pt>
                <c:pt idx="67">
                  <c:v>1601</c:v>
                </c:pt>
                <c:pt idx="68">
                  <c:v>1737</c:v>
                </c:pt>
                <c:pt idx="69">
                  <c:v>1614</c:v>
                </c:pt>
                <c:pt idx="70">
                  <c:v>1578</c:v>
                </c:pt>
                <c:pt idx="71">
                  <c:v>1405</c:v>
                </c:pt>
                <c:pt idx="72">
                  <c:v>1402</c:v>
                </c:pt>
                <c:pt idx="73">
                  <c:v>1556</c:v>
                </c:pt>
                <c:pt idx="74">
                  <c:v>1710</c:v>
                </c:pt>
                <c:pt idx="75">
                  <c:v>1530</c:v>
                </c:pt>
                <c:pt idx="76">
                  <c:v>1558</c:v>
                </c:pt>
                <c:pt idx="77">
                  <c:v>1336</c:v>
                </c:pt>
                <c:pt idx="78">
                  <c:v>2343</c:v>
                </c:pt>
                <c:pt idx="79">
                  <c:v>1945</c:v>
                </c:pt>
                <c:pt idx="80">
                  <c:v>1825</c:v>
                </c:pt>
                <c:pt idx="81">
                  <c:v>1870</c:v>
                </c:pt>
                <c:pt idx="82">
                  <c:v>1007</c:v>
                </c:pt>
                <c:pt idx="83">
                  <c:v>1431</c:v>
                </c:pt>
                <c:pt idx="84">
                  <c:v>1475</c:v>
                </c:pt>
                <c:pt idx="85">
                  <c:v>1450</c:v>
                </c:pt>
                <c:pt idx="86">
                  <c:v>1375</c:v>
                </c:pt>
                <c:pt idx="87">
                  <c:v>1495</c:v>
                </c:pt>
                <c:pt idx="88">
                  <c:v>1429</c:v>
                </c:pt>
                <c:pt idx="89">
                  <c:v>1443</c:v>
                </c:pt>
                <c:pt idx="90">
                  <c:v>1472</c:v>
                </c:pt>
                <c:pt idx="91">
                  <c:v>1475</c:v>
                </c:pt>
                <c:pt idx="92">
                  <c:v>1545</c:v>
                </c:pt>
                <c:pt idx="93">
                  <c:v>1715</c:v>
                </c:pt>
                <c:pt idx="94">
                  <c:v>2006</c:v>
                </c:pt>
                <c:pt idx="95">
                  <c:v>1909</c:v>
                </c:pt>
                <c:pt idx="96">
                  <c:v>2014</c:v>
                </c:pt>
                <c:pt idx="97">
                  <c:v>2350</c:v>
                </c:pt>
                <c:pt idx="98">
                  <c:v>3490</c:v>
                </c:pt>
                <c:pt idx="99">
                  <c:v>3243</c:v>
                </c:pt>
                <c:pt idx="100">
                  <c:v>3520</c:v>
                </c:pt>
                <c:pt idx="101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4-4DC8-AD67-CDCE0FB17D8C}"/>
            </c:ext>
          </c:extLst>
        </c:ser>
        <c:ser>
          <c:idx val="1"/>
          <c:order val="1"/>
          <c:tx>
            <c:strRef>
              <c:f>'Part 2 Q1'!$U$5</c:f>
              <c:strCache>
                <c:ptCount val="1"/>
                <c:pt idx="0">
                  <c:v>2 Period Moving MA Forecast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'Part 2 Q1'!$U$6:$U$107</c:f>
              <c:numCache>
                <c:formatCode>0.00</c:formatCode>
                <c:ptCount val="102"/>
                <c:pt idx="0">
                  <c:v>21.544999955000002</c:v>
                </c:pt>
                <c:pt idx="1">
                  <c:v>28.05949992</c:v>
                </c:pt>
                <c:pt idx="2">
                  <c:v>37.017999889999999</c:v>
                </c:pt>
                <c:pt idx="3">
                  <c:v>54.543999849999999</c:v>
                </c:pt>
                <c:pt idx="4">
                  <c:v>73.192999839999999</c:v>
                </c:pt>
                <c:pt idx="5">
                  <c:v>84.741999864999997</c:v>
                </c:pt>
                <c:pt idx="6">
                  <c:v>94.198499914999999</c:v>
                </c:pt>
                <c:pt idx="7">
                  <c:v>115.615499985</c:v>
                </c:pt>
                <c:pt idx="8">
                  <c:v>132.28599980000001</c:v>
                </c:pt>
                <c:pt idx="9">
                  <c:v>136.84999970000001</c:v>
                </c:pt>
                <c:pt idx="10">
                  <c:v>159.24449970000001</c:v>
                </c:pt>
                <c:pt idx="11">
                  <c:v>195.05049965000001</c:v>
                </c:pt>
                <c:pt idx="12">
                  <c:v>221.1374998</c:v>
                </c:pt>
                <c:pt idx="13">
                  <c:v>247.63299965000002</c:v>
                </c:pt>
                <c:pt idx="14">
                  <c:v>270.24699925000004</c:v>
                </c:pt>
                <c:pt idx="15">
                  <c:v>294.71899940000003</c:v>
                </c:pt>
                <c:pt idx="16">
                  <c:v>308.16499950000002</c:v>
                </c:pt>
                <c:pt idx="17">
                  <c:v>361.1224995</c:v>
                </c:pt>
                <c:pt idx="18">
                  <c:v>449.77099944999998</c:v>
                </c:pt>
                <c:pt idx="19">
                  <c:v>587.84749935000002</c:v>
                </c:pt>
                <c:pt idx="20">
                  <c:v>566.81999969999993</c:v>
                </c:pt>
                <c:pt idx="21">
                  <c:v>405.13649989999999</c:v>
                </c:pt>
                <c:pt idx="22">
                  <c:v>392.31899974999999</c:v>
                </c:pt>
                <c:pt idx="23">
                  <c:v>471.79949950000002</c:v>
                </c:pt>
                <c:pt idx="24">
                  <c:v>471.41649959999995</c:v>
                </c:pt>
                <c:pt idx="25">
                  <c:v>428.61099954999997</c:v>
                </c:pt>
                <c:pt idx="26">
                  <c:v>479.53249930000004</c:v>
                </c:pt>
                <c:pt idx="27">
                  <c:v>586.51949884999999</c:v>
                </c:pt>
                <c:pt idx="28">
                  <c:v>618.78999905000001</c:v>
                </c:pt>
                <c:pt idx="29">
                  <c:v>606.19549944999994</c:v>
                </c:pt>
                <c:pt idx="30">
                  <c:v>711.74399949999997</c:v>
                </c:pt>
                <c:pt idx="31">
                  <c:v>914.43299890000003</c:v>
                </c:pt>
                <c:pt idx="32">
                  <c:v>954.80149864999998</c:v>
                </c:pt>
                <c:pt idx="33">
                  <c:v>930.105999</c:v>
                </c:pt>
                <c:pt idx="34">
                  <c:v>1080.8849983499999</c:v>
                </c:pt>
                <c:pt idx="35">
                  <c:v>1286.9279974999999</c:v>
                </c:pt>
                <c:pt idx="36">
                  <c:v>1326.0269985</c:v>
                </c:pt>
                <c:pt idx="37">
                  <c:v>1247.5644990000001</c:v>
                </c:pt>
                <c:pt idx="38">
                  <c:v>1315.9794980000001</c:v>
                </c:pt>
                <c:pt idx="39">
                  <c:v>1438.5649985</c:v>
                </c:pt>
                <c:pt idx="40">
                  <c:v>1419.7924994999998</c:v>
                </c:pt>
                <c:pt idx="41">
                  <c:v>1355.4809989999999</c:v>
                </c:pt>
                <c:pt idx="42">
                  <c:v>1359.4249970000001</c:v>
                </c:pt>
                <c:pt idx="43">
                  <c:v>1514.7979965</c:v>
                </c:pt>
                <c:pt idx="44">
                  <c:v>1636.5919974999999</c:v>
                </c:pt>
                <c:pt idx="45">
                  <c:v>1563.140997</c:v>
                </c:pt>
                <c:pt idx="46">
                  <c:v>1517.8324965000002</c:v>
                </c:pt>
                <c:pt idx="47">
                  <c:v>1684.8364985000001</c:v>
                </c:pt>
                <c:pt idx="48">
                  <c:v>1789.318499</c:v>
                </c:pt>
                <c:pt idx="49">
                  <c:v>1728.0979980000002</c:v>
                </c:pt>
                <c:pt idx="50">
                  <c:v>1753.9524974999999</c:v>
                </c:pt>
                <c:pt idx="51">
                  <c:v>1884.0129984999999</c:v>
                </c:pt>
                <c:pt idx="52">
                  <c:v>1987.0929984999998</c:v>
                </c:pt>
                <c:pt idx="53">
                  <c:v>1917.9364965</c:v>
                </c:pt>
                <c:pt idx="54">
                  <c:v>2001.3839950000001</c:v>
                </c:pt>
                <c:pt idx="55">
                  <c:v>2304.8214950000001</c:v>
                </c:pt>
                <c:pt idx="56">
                  <c:v>2272.7769964999998</c:v>
                </c:pt>
                <c:pt idx="57">
                  <c:v>2113.303997</c:v>
                </c:pt>
                <c:pt idx="58">
                  <c:v>2321.5969964999999</c:v>
                </c:pt>
                <c:pt idx="59">
                  <c:v>2662.6429980000003</c:v>
                </c:pt>
                <c:pt idx="60">
                  <c:v>2742</c:v>
                </c:pt>
                <c:pt idx="61">
                  <c:v>2613.5</c:v>
                </c:pt>
                <c:pt idx="62">
                  <c:v>2789</c:v>
                </c:pt>
                <c:pt idx="63">
                  <c:v>3075.5</c:v>
                </c:pt>
                <c:pt idx="64">
                  <c:v>2666.5</c:v>
                </c:pt>
                <c:pt idx="65">
                  <c:v>2182</c:v>
                </c:pt>
                <c:pt idx="66">
                  <c:v>2250</c:v>
                </c:pt>
                <c:pt idx="67">
                  <c:v>2225</c:v>
                </c:pt>
                <c:pt idx="68">
                  <c:v>1865</c:v>
                </c:pt>
                <c:pt idx="69">
                  <c:v>1669</c:v>
                </c:pt>
                <c:pt idx="70">
                  <c:v>1675.5</c:v>
                </c:pt>
                <c:pt idx="71">
                  <c:v>1596</c:v>
                </c:pt>
                <c:pt idx="72">
                  <c:v>1491.5</c:v>
                </c:pt>
                <c:pt idx="73">
                  <c:v>1403.5</c:v>
                </c:pt>
                <c:pt idx="74">
                  <c:v>1479</c:v>
                </c:pt>
                <c:pt idx="75">
                  <c:v>1633</c:v>
                </c:pt>
                <c:pt idx="76">
                  <c:v>1620</c:v>
                </c:pt>
                <c:pt idx="77">
                  <c:v>1544</c:v>
                </c:pt>
                <c:pt idx="78">
                  <c:v>1447</c:v>
                </c:pt>
                <c:pt idx="79">
                  <c:v>1839.5</c:v>
                </c:pt>
                <c:pt idx="80">
                  <c:v>2144</c:v>
                </c:pt>
                <c:pt idx="81">
                  <c:v>1885</c:v>
                </c:pt>
                <c:pt idx="82">
                  <c:v>1847.5</c:v>
                </c:pt>
                <c:pt idx="83">
                  <c:v>1438.5</c:v>
                </c:pt>
                <c:pt idx="84">
                  <c:v>1219</c:v>
                </c:pt>
                <c:pt idx="85">
                  <c:v>1453</c:v>
                </c:pt>
                <c:pt idx="86">
                  <c:v>1462.5</c:v>
                </c:pt>
                <c:pt idx="87">
                  <c:v>1412.5</c:v>
                </c:pt>
                <c:pt idx="88">
                  <c:v>1435</c:v>
                </c:pt>
                <c:pt idx="89">
                  <c:v>1462</c:v>
                </c:pt>
                <c:pt idx="90">
                  <c:v>1436</c:v>
                </c:pt>
                <c:pt idx="91">
                  <c:v>1457.5</c:v>
                </c:pt>
                <c:pt idx="92">
                  <c:v>1473.5</c:v>
                </c:pt>
                <c:pt idx="93">
                  <c:v>1510</c:v>
                </c:pt>
                <c:pt idx="94">
                  <c:v>1630</c:v>
                </c:pt>
                <c:pt idx="95">
                  <c:v>1860.5</c:v>
                </c:pt>
                <c:pt idx="96">
                  <c:v>1957.5</c:v>
                </c:pt>
                <c:pt idx="97">
                  <c:v>1961.5</c:v>
                </c:pt>
                <c:pt idx="98">
                  <c:v>2182</c:v>
                </c:pt>
                <c:pt idx="99">
                  <c:v>2920</c:v>
                </c:pt>
                <c:pt idx="100">
                  <c:v>3366.5</c:v>
                </c:pt>
                <c:pt idx="101">
                  <c:v>3381.5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4-4DC8-AD67-CDCE0FB17D8C}"/>
            </c:ext>
          </c:extLst>
        </c:ser>
        <c:ser>
          <c:idx val="2"/>
          <c:order val="2"/>
          <c:tx>
            <c:strRef>
              <c:f>'Part 2 Q1'!$V$5</c:f>
              <c:strCache>
                <c:ptCount val="1"/>
                <c:pt idx="0">
                  <c:v>Exponentially Smoothed Forecast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2 Q1'!$V$6:$V$107</c:f>
              <c:numCache>
                <c:formatCode>0.00</c:formatCode>
                <c:ptCount val="102"/>
                <c:pt idx="0">
                  <c:v>21.544999955000002</c:v>
                </c:pt>
                <c:pt idx="1">
                  <c:v>30.501683463291425</c:v>
                </c:pt>
                <c:pt idx="2">
                  <c:v>39.410688305579434</c:v>
                </c:pt>
                <c:pt idx="3">
                  <c:v>62.330756638780812</c:v>
                </c:pt>
                <c:pt idx="4">
                  <c:v>75.683107526681169</c:v>
                </c:pt>
                <c:pt idx="5">
                  <c:v>87.899338449062995</c:v>
                </c:pt>
                <c:pt idx="6">
                  <c:v>95.844220242800091</c:v>
                </c:pt>
                <c:pt idx="7">
                  <c:v>126.48152138218057</c:v>
                </c:pt>
                <c:pt idx="8">
                  <c:v>130.16809218791371</c:v>
                </c:pt>
                <c:pt idx="9">
                  <c:v>140.33447044542115</c:v>
                </c:pt>
                <c:pt idx="10">
                  <c:v>169.15569463202229</c:v>
                </c:pt>
                <c:pt idx="11">
                  <c:v>205.82845935397481</c:v>
                </c:pt>
                <c:pt idx="12">
                  <c:v>223.82757514033111</c:v>
                </c:pt>
                <c:pt idx="13">
                  <c:v>259.13467245445059</c:v>
                </c:pt>
                <c:pt idx="14">
                  <c:v>270.57047132812022</c:v>
                </c:pt>
                <c:pt idx="15">
                  <c:v>307.66590255172025</c:v>
                </c:pt>
                <c:pt idx="16">
                  <c:v>301.52044827809459</c:v>
                </c:pt>
                <c:pt idx="17">
                  <c:v>399.52280889300465</c:v>
                </c:pt>
                <c:pt idx="18">
                  <c:v>462.79497811687264</c:v>
                </c:pt>
                <c:pt idx="19">
                  <c:v>654.13279804112892</c:v>
                </c:pt>
                <c:pt idx="20">
                  <c:v>476.37317978424153</c:v>
                </c:pt>
                <c:pt idx="21">
                  <c:v>393.95269553726524</c:v>
                </c:pt>
                <c:pt idx="22">
                  <c:v>406.75424031070702</c:v>
                </c:pt>
                <c:pt idx="23">
                  <c:v>510.04839519671043</c:v>
                </c:pt>
                <c:pt idx="24">
                  <c:v>427.90316362119881</c:v>
                </c:pt>
                <c:pt idx="25">
                  <c:v>444.45794523114398</c:v>
                </c:pt>
                <c:pt idx="26">
                  <c:v>498.34758524551364</c:v>
                </c:pt>
                <c:pt idx="27">
                  <c:v>631.51602860331741</c:v>
                </c:pt>
                <c:pt idx="28">
                  <c:v>585.86405549984943</c:v>
                </c:pt>
                <c:pt idx="29">
                  <c:v>627.46254008516235</c:v>
                </c:pt>
                <c:pt idx="30">
                  <c:v>756.61416318718284</c:v>
                </c:pt>
                <c:pt idx="31">
                  <c:v>988.84107441480933</c:v>
                </c:pt>
                <c:pt idx="32">
                  <c:v>889.9795061551506</c:v>
                </c:pt>
                <c:pt idx="33">
                  <c:v>973.72213522760228</c:v>
                </c:pt>
                <c:pt idx="34">
                  <c:v>1132.1514889340617</c:v>
                </c:pt>
                <c:pt idx="35">
                  <c:v>1353.944378312988</c:v>
                </c:pt>
                <c:pt idx="36">
                  <c:v>1266.9877056058226</c:v>
                </c:pt>
                <c:pt idx="37">
                  <c:v>1251.7329821242251</c:v>
                </c:pt>
                <c:pt idx="38">
                  <c:v>1358.9905806211066</c:v>
                </c:pt>
                <c:pt idx="39">
                  <c:v>1468.1805628808113</c:v>
                </c:pt>
                <c:pt idx="40">
                  <c:v>1369.0764818792316</c:v>
                </c:pt>
                <c:pt idx="41">
                  <c:v>1365.5694626300592</c:v>
                </c:pt>
                <c:pt idx="42">
                  <c:v>1356.2427255059961</c:v>
                </c:pt>
                <c:pt idx="43">
                  <c:v>1615.6349692881086</c:v>
                </c:pt>
                <c:pt idx="44">
                  <c:v>1601.0454455632007</c:v>
                </c:pt>
                <c:pt idx="45">
                  <c:v>1542.1888471919087</c:v>
                </c:pt>
                <c:pt idx="46">
                  <c:v>1513.6484772399201</c:v>
                </c:pt>
                <c:pt idx="47">
                  <c:v>1797.1713226435368</c:v>
                </c:pt>
                <c:pt idx="48">
                  <c:v>1731.2422631389454</c:v>
                </c:pt>
                <c:pt idx="49">
                  <c:v>1738.4966039182857</c:v>
                </c:pt>
                <c:pt idx="50">
                  <c:v>1762.2511465511295</c:v>
                </c:pt>
                <c:pt idx="51">
                  <c:v>1955.6525071240796</c:v>
                </c:pt>
                <c:pt idx="52">
                  <c:v>1970.473194034608</c:v>
                </c:pt>
                <c:pt idx="53">
                  <c:v>1882.3247724080184</c:v>
                </c:pt>
                <c:pt idx="54">
                  <c:v>2092.3195333537678</c:v>
                </c:pt>
                <c:pt idx="55">
                  <c:v>2398.2429760036139</c:v>
                </c:pt>
                <c:pt idx="56">
                  <c:v>2136.9985353079092</c:v>
                </c:pt>
                <c:pt idx="57">
                  <c:v>2147.4871023725159</c:v>
                </c:pt>
                <c:pt idx="58">
                  <c:v>2428.4387774451366</c:v>
                </c:pt>
                <c:pt idx="59">
                  <c:v>2756.320686729915</c:v>
                </c:pt>
                <c:pt idx="60">
                  <c:v>2671.5631232396477</c:v>
                </c:pt>
                <c:pt idx="61">
                  <c:v>2593.1083574078966</c:v>
                </c:pt>
                <c:pt idx="62">
                  <c:v>2926.133551261109</c:v>
                </c:pt>
                <c:pt idx="63">
                  <c:v>3106.3936722861195</c:v>
                </c:pt>
                <c:pt idx="64">
                  <c:v>2357.7877617392633</c:v>
                </c:pt>
                <c:pt idx="65">
                  <c:v>2212.5278373473648</c:v>
                </c:pt>
                <c:pt idx="66">
                  <c:v>2300.6583558586171</c:v>
                </c:pt>
                <c:pt idx="67">
                  <c:v>2161.1908690983955</c:v>
                </c:pt>
                <c:pt idx="68">
                  <c:v>1706.0518679796478</c:v>
                </c:pt>
                <c:pt idx="69">
                  <c:v>1731.1963368941529</c:v>
                </c:pt>
                <c:pt idx="70">
                  <c:v>1635.9776772351147</c:v>
                </c:pt>
                <c:pt idx="71">
                  <c:v>1588.8724787043968</c:v>
                </c:pt>
                <c:pt idx="72">
                  <c:v>1439.4813677328113</c:v>
                </c:pt>
                <c:pt idx="73">
                  <c:v>1409.028832335488</c:v>
                </c:pt>
                <c:pt idx="74">
                  <c:v>1528.4386873224898</c:v>
                </c:pt>
                <c:pt idx="75">
                  <c:v>1675.9520422381979</c:v>
                </c:pt>
                <c:pt idx="76">
                  <c:v>1557.370197406545</c:v>
                </c:pt>
                <c:pt idx="77">
                  <c:v>1557.8818939355306</c:v>
                </c:pt>
                <c:pt idx="78">
                  <c:v>1377.6092241315976</c:v>
                </c:pt>
                <c:pt idx="79">
                  <c:v>2161.9615184222434</c:v>
                </c:pt>
                <c:pt idx="80">
                  <c:v>1985.6865124857186</c:v>
                </c:pt>
                <c:pt idx="81">
                  <c:v>1855.1333335242114</c:v>
                </c:pt>
                <c:pt idx="82">
                  <c:v>1867.2120732949011</c:v>
                </c:pt>
                <c:pt idx="83">
                  <c:v>1168.3144557384824</c:v>
                </c:pt>
                <c:pt idx="84">
                  <c:v>1381.7389201820856</c:v>
                </c:pt>
                <c:pt idx="85">
                  <c:v>1457.5108705173307</c:v>
                </c:pt>
                <c:pt idx="86">
                  <c:v>1451.4085038181161</c:v>
                </c:pt>
                <c:pt idx="87">
                  <c:v>1389.3287877371904</c:v>
                </c:pt>
                <c:pt idx="88">
                  <c:v>1475.1836144567144</c:v>
                </c:pt>
                <c:pt idx="89">
                  <c:v>1437.6607533902477</c:v>
                </c:pt>
                <c:pt idx="90">
                  <c:v>1441.9987380000298</c:v>
                </c:pt>
                <c:pt idx="91">
                  <c:v>1466.3739022024472</c:v>
                </c:pt>
                <c:pt idx="92">
                  <c:v>1473.3823590547513</c:v>
                </c:pt>
                <c:pt idx="93">
                  <c:v>1531.5696365710085</c:v>
                </c:pt>
                <c:pt idx="94">
                  <c:v>1680.6015415720449</c:v>
                </c:pt>
                <c:pt idx="95">
                  <c:v>1944.9784486302469</c:v>
                </c:pt>
                <c:pt idx="96">
                  <c:v>1915.7469918631489</c:v>
                </c:pt>
                <c:pt idx="97">
                  <c:v>1995.5747406665016</c:v>
                </c:pt>
                <c:pt idx="98">
                  <c:v>2283.5350902593609</c:v>
                </c:pt>
                <c:pt idx="99">
                  <c:v>3263.7531983980093</c:v>
                </c:pt>
                <c:pt idx="100">
                  <c:v>3246.8918204107322</c:v>
                </c:pt>
                <c:pt idx="101">
                  <c:v>3468.7843768811335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4-4DC8-AD67-CDCE0FB1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0111"/>
        <c:axId val="35220527"/>
      </c:lineChart>
      <c:catAx>
        <c:axId val="352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527"/>
        <c:crosses val="autoZero"/>
        <c:auto val="1"/>
        <c:lblAlgn val="ctr"/>
        <c:lblOffset val="100"/>
        <c:noMultiLvlLbl val="0"/>
      </c:catAx>
      <c:valAx>
        <c:axId val="35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 Forecasted Revenue</a:t>
            </a:r>
            <a:r>
              <a:rPr lang="en-US" baseline="0"/>
              <a:t> (additive Holt Winters)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 2 Q2'!$AM$5</c:f>
              <c:strCache>
                <c:ptCount val="1"/>
                <c:pt idx="0">
                  <c:v>Revs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'Part 2 Q2'!$AM$6:$AM$109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6-41D6-BD22-577C07AB74E5}"/>
            </c:ext>
          </c:extLst>
        </c:ser>
        <c:ser>
          <c:idx val="2"/>
          <c:order val="2"/>
          <c:tx>
            <c:strRef>
              <c:f>'Part 2 Q2'!$AN$5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2 Q2'!$AN$6:$AN$109</c:f>
              <c:numCache>
                <c:formatCode>General</c:formatCode>
                <c:ptCount val="104"/>
                <c:pt idx="8">
                  <c:v>126.09993904417546</c:v>
                </c:pt>
                <c:pt idx="9">
                  <c:v>139.57590205229431</c:v>
                </c:pt>
                <c:pt idx="10">
                  <c:v>144.09502387367351</c:v>
                </c:pt>
                <c:pt idx="11">
                  <c:v>150.78508717772991</c:v>
                </c:pt>
                <c:pt idx="12">
                  <c:v>199.39474357221772</c:v>
                </c:pt>
                <c:pt idx="13">
                  <c:v>219.78887808009202</c:v>
                </c:pt>
                <c:pt idx="14">
                  <c:v>241.42860933129376</c:v>
                </c:pt>
                <c:pt idx="15">
                  <c:v>277.06944884579866</c:v>
                </c:pt>
                <c:pt idx="16">
                  <c:v>309.9219879637879</c:v>
                </c:pt>
                <c:pt idx="17">
                  <c:v>327.79803189175817</c:v>
                </c:pt>
                <c:pt idx="18">
                  <c:v>326.52642158770857</c:v>
                </c:pt>
                <c:pt idx="19">
                  <c:v>414.83770218366703</c:v>
                </c:pt>
                <c:pt idx="20">
                  <c:v>508.7565802360507</c:v>
                </c:pt>
                <c:pt idx="21">
                  <c:v>683.45134986947619</c:v>
                </c:pt>
                <c:pt idx="22">
                  <c:v>553.13454596486963</c:v>
                </c:pt>
                <c:pt idx="23">
                  <c:v>432.57967777808381</c:v>
                </c:pt>
                <c:pt idx="24">
                  <c:v>451.21017118091117</c:v>
                </c:pt>
                <c:pt idx="25">
                  <c:v>474.83770772217559</c:v>
                </c:pt>
                <c:pt idx="26">
                  <c:v>455.27969379321587</c:v>
                </c:pt>
                <c:pt idx="27">
                  <c:v>463.96134873520782</c:v>
                </c:pt>
                <c:pt idx="28">
                  <c:v>545.61065189916701</c:v>
                </c:pt>
                <c:pt idx="29">
                  <c:v>589.18641848576658</c:v>
                </c:pt>
                <c:pt idx="30">
                  <c:v>625.77152838910069</c:v>
                </c:pt>
                <c:pt idx="31">
                  <c:v>669.06695137218651</c:v>
                </c:pt>
                <c:pt idx="32">
                  <c:v>830.05744025413662</c:v>
                </c:pt>
                <c:pt idx="33">
                  <c:v>962.95477979120483</c:v>
                </c:pt>
                <c:pt idx="34">
                  <c:v>972.2484927239243</c:v>
                </c:pt>
                <c:pt idx="35">
                  <c:v>1058.8828683637262</c:v>
                </c:pt>
                <c:pt idx="36">
                  <c:v>1249.7907733074471</c:v>
                </c:pt>
                <c:pt idx="37">
                  <c:v>1337.188743644261</c:v>
                </c:pt>
                <c:pt idx="38">
                  <c:v>1381.6422181827206</c:v>
                </c:pt>
                <c:pt idx="39">
                  <c:v>1375.1692466560714</c:v>
                </c:pt>
                <c:pt idx="40">
                  <c:v>1494.4116542193508</c:v>
                </c:pt>
                <c:pt idx="41">
                  <c:v>1430.0113939588177</c:v>
                </c:pt>
                <c:pt idx="42">
                  <c:v>1452.4352910705668</c:v>
                </c:pt>
                <c:pt idx="43">
                  <c:v>1471.9927980096872</c:v>
                </c:pt>
                <c:pt idx="44">
                  <c:v>1472.5722275726446</c:v>
                </c:pt>
                <c:pt idx="45">
                  <c:v>1530.9565697787509</c:v>
                </c:pt>
                <c:pt idx="46">
                  <c:v>1662.842579304523</c:v>
                </c:pt>
                <c:pt idx="47">
                  <c:v>1649.814444985881</c:v>
                </c:pt>
                <c:pt idx="48">
                  <c:v>1660.7951693650077</c:v>
                </c:pt>
                <c:pt idx="49">
                  <c:v>1705.5397562939684</c:v>
                </c:pt>
                <c:pt idx="50">
                  <c:v>1774.3528996048042</c:v>
                </c:pt>
                <c:pt idx="51">
                  <c:v>1832.7806453671776</c:v>
                </c:pt>
                <c:pt idx="52">
                  <c:v>1939.3483651054205</c:v>
                </c:pt>
                <c:pt idx="53">
                  <c:v>1868.0073151871927</c:v>
                </c:pt>
                <c:pt idx="54">
                  <c:v>2005.4024441249567</c:v>
                </c:pt>
                <c:pt idx="55">
                  <c:v>1981.9606943346205</c:v>
                </c:pt>
                <c:pt idx="56">
                  <c:v>2272.2877225820584</c:v>
                </c:pt>
                <c:pt idx="57">
                  <c:v>2331.9260850754454</c:v>
                </c:pt>
                <c:pt idx="58">
                  <c:v>2195.9535593146443</c:v>
                </c:pt>
                <c:pt idx="59">
                  <c:v>2271.4568552089618</c:v>
                </c:pt>
                <c:pt idx="60">
                  <c:v>2620.809936993372</c:v>
                </c:pt>
                <c:pt idx="61">
                  <c:v>2664.9980230300343</c:v>
                </c:pt>
                <c:pt idx="62">
                  <c:v>2753.3506681201243</c:v>
                </c:pt>
                <c:pt idx="63">
                  <c:v>2788.0690200417694</c:v>
                </c:pt>
                <c:pt idx="64">
                  <c:v>3157.1389266557262</c:v>
                </c:pt>
                <c:pt idx="65">
                  <c:v>3032.6166853360573</c:v>
                </c:pt>
                <c:pt idx="66">
                  <c:v>2447.4219695188699</c:v>
                </c:pt>
                <c:pt idx="67">
                  <c:v>2356.7761670392892</c:v>
                </c:pt>
                <c:pt idx="68">
                  <c:v>2409.3902399382469</c:v>
                </c:pt>
                <c:pt idx="69">
                  <c:v>1871.1033531647406</c:v>
                </c:pt>
                <c:pt idx="70">
                  <c:v>1639.1277105207919</c:v>
                </c:pt>
                <c:pt idx="71">
                  <c:v>1766.4855104327567</c:v>
                </c:pt>
                <c:pt idx="72">
                  <c:v>1652.4744253670376</c:v>
                </c:pt>
                <c:pt idx="73">
                  <c:v>1212.6916395251749</c:v>
                </c:pt>
                <c:pt idx="74">
                  <c:v>1335.8943384591653</c:v>
                </c:pt>
                <c:pt idx="75">
                  <c:v>1422.9520416363314</c:v>
                </c:pt>
                <c:pt idx="76">
                  <c:v>1545.1853698735674</c:v>
                </c:pt>
                <c:pt idx="77">
                  <c:v>1352.4745941784261</c:v>
                </c:pt>
                <c:pt idx="78">
                  <c:v>1512.9951441261858</c:v>
                </c:pt>
                <c:pt idx="79">
                  <c:v>1647.7362291472987</c:v>
                </c:pt>
                <c:pt idx="80">
                  <c:v>1476.9460539982672</c:v>
                </c:pt>
                <c:pt idx="81">
                  <c:v>1848.5388930500931</c:v>
                </c:pt>
                <c:pt idx="82">
                  <c:v>2017.1932902486301</c:v>
                </c:pt>
                <c:pt idx="83">
                  <c:v>2008.040167987418</c:v>
                </c:pt>
                <c:pt idx="84">
                  <c:v>2127.715474314612</c:v>
                </c:pt>
                <c:pt idx="85">
                  <c:v>927.53986839007962</c:v>
                </c:pt>
                <c:pt idx="86">
                  <c:v>1246.6312738382474</c:v>
                </c:pt>
                <c:pt idx="87">
                  <c:v>1472.7312168353033</c:v>
                </c:pt>
                <c:pt idx="88">
                  <c:v>1540.4356445022931</c:v>
                </c:pt>
                <c:pt idx="89">
                  <c:v>1194.5192719315467</c:v>
                </c:pt>
                <c:pt idx="90">
                  <c:v>1387.5351764826951</c:v>
                </c:pt>
                <c:pt idx="91">
                  <c:v>1480.4595142173755</c:v>
                </c:pt>
                <c:pt idx="92">
                  <c:v>1540.5883897593242</c:v>
                </c:pt>
                <c:pt idx="93">
                  <c:v>1327.2680801616457</c:v>
                </c:pt>
                <c:pt idx="94">
                  <c:v>1402.1249327583928</c:v>
                </c:pt>
                <c:pt idx="95">
                  <c:v>1577.3657261000621</c:v>
                </c:pt>
                <c:pt idx="96">
                  <c:v>1793.2846874411243</c:v>
                </c:pt>
                <c:pt idx="97">
                  <c:v>1860.4680107736606</c:v>
                </c:pt>
                <c:pt idx="98">
                  <c:v>1925.6346954842677</c:v>
                </c:pt>
                <c:pt idx="99">
                  <c:v>2115.8051293208546</c:v>
                </c:pt>
                <c:pt idx="100">
                  <c:v>2467.3881149574277</c:v>
                </c:pt>
                <c:pt idx="101">
                  <c:v>3224.2470577927343</c:v>
                </c:pt>
                <c:pt idx="102">
                  <c:v>3419.9235664362309</c:v>
                </c:pt>
                <c:pt idx="103">
                  <c:v>3779.5343620686053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6-41D6-BD22-577C07AB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365055"/>
        <c:axId val="35529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2 Q2'!$AL$5</c15:sqref>
                        </c15:formulaRef>
                      </c:ext>
                    </c:extLst>
                    <c:strCache>
                      <c:ptCount val="1"/>
                      <c:pt idx="0">
                        <c:v>Trend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'Part 2 Q2'!$AL$6:$AL$109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A6-41D6-BD22-577C07AB74E5}"/>
                  </c:ext>
                </c:extLst>
              </c15:ser>
            </c15:filteredLineSeries>
          </c:ext>
        </c:extLst>
      </c:lineChart>
      <c:catAx>
        <c:axId val="134936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9295"/>
        <c:crosses val="autoZero"/>
        <c:auto val="1"/>
        <c:lblAlgn val="ctr"/>
        <c:lblOffset val="100"/>
        <c:noMultiLvlLbl val="0"/>
      </c:catAx>
      <c:valAx>
        <c:axId val="355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6</xdr:row>
      <xdr:rowOff>15240</xdr:rowOff>
    </xdr:from>
    <xdr:to>
      <xdr:col>18</xdr:col>
      <xdr:colOff>266700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05D3E-E3F1-591A-13F5-79F8A1E8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6</xdr:row>
      <xdr:rowOff>15240</xdr:rowOff>
    </xdr:from>
    <xdr:to>
      <xdr:col>18</xdr:col>
      <xdr:colOff>266700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03507-7867-4B59-80E8-3C0B4692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1687285</xdr:colOff>
      <xdr:row>12</xdr:row>
      <xdr:rowOff>43222</xdr:rowOff>
    </xdr:from>
    <xdr:to>
      <xdr:col>16</xdr:col>
      <xdr:colOff>375236</xdr:colOff>
      <xdr:row>36</xdr:row>
      <xdr:rowOff>170331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FD6A7-F3D8-775E-9205-ED49BEE84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136263</xdr:colOff>
      <xdr:row>8</xdr:row>
      <xdr:rowOff>18826</xdr:rowOff>
    </xdr:from>
    <xdr:to>
      <xdr:col>24</xdr:col>
      <xdr:colOff>394446</xdr:colOff>
      <xdr:row>29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F7C2F-AD9A-7C3F-107C-B92E38213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/>
  </sheetViews>
  <sheetFormatPr defaultRowHeight="14.4" x14ac:dyDescent="0.3"/>
  <sheetData>
    <row r="1" spans="1:3" x14ac:dyDescent="0.3">
      <c r="A1" s="2" t="s">
        <v>1</v>
      </c>
      <c r="B1" s="2" t="s">
        <v>2</v>
      </c>
      <c r="C1" s="1" t="s">
        <v>0</v>
      </c>
    </row>
    <row r="2" spans="1:3" x14ac:dyDescent="0.3">
      <c r="A2">
        <v>19794</v>
      </c>
      <c r="B2">
        <v>19.539999959999999</v>
      </c>
      <c r="C2">
        <v>1</v>
      </c>
    </row>
    <row r="3" spans="1:3" x14ac:dyDescent="0.3">
      <c r="A3">
        <v>19801</v>
      </c>
      <c r="B3">
        <v>23.54999995</v>
      </c>
      <c r="C3">
        <v>2</v>
      </c>
    </row>
    <row r="4" spans="1:3" x14ac:dyDescent="0.3">
      <c r="A4">
        <v>19802</v>
      </c>
      <c r="B4">
        <v>32.568999890000001</v>
      </c>
      <c r="C4">
        <v>3</v>
      </c>
    </row>
    <row r="5" spans="1:3" x14ac:dyDescent="0.3">
      <c r="A5">
        <v>19803</v>
      </c>
      <c r="B5">
        <v>41.466999889999997</v>
      </c>
      <c r="C5">
        <v>4</v>
      </c>
    </row>
    <row r="6" spans="1:3" x14ac:dyDescent="0.3">
      <c r="A6">
        <v>19804</v>
      </c>
      <c r="B6">
        <v>67.620999810000001</v>
      </c>
      <c r="C6">
        <v>5</v>
      </c>
    </row>
    <row r="7" spans="1:3" x14ac:dyDescent="0.3">
      <c r="A7">
        <v>19811</v>
      </c>
      <c r="B7">
        <v>78.764999869999997</v>
      </c>
      <c r="C7">
        <v>6</v>
      </c>
    </row>
    <row r="8" spans="1:3" x14ac:dyDescent="0.3">
      <c r="A8">
        <v>19812</v>
      </c>
      <c r="B8">
        <v>90.718999859999997</v>
      </c>
      <c r="C8">
        <v>7</v>
      </c>
    </row>
    <row r="9" spans="1:3" x14ac:dyDescent="0.3">
      <c r="A9">
        <v>19813</v>
      </c>
      <c r="B9">
        <v>97.677999970000002</v>
      </c>
      <c r="C9">
        <v>8</v>
      </c>
    </row>
    <row r="10" spans="1:3" x14ac:dyDescent="0.3">
      <c r="A10">
        <v>19814</v>
      </c>
      <c r="B10">
        <v>133.553</v>
      </c>
      <c r="C10">
        <v>9</v>
      </c>
    </row>
    <row r="11" spans="1:3" x14ac:dyDescent="0.3">
      <c r="A11">
        <v>19821</v>
      </c>
      <c r="B11">
        <v>131.0189996</v>
      </c>
      <c r="C11">
        <v>10</v>
      </c>
    </row>
    <row r="12" spans="1:3" x14ac:dyDescent="0.3">
      <c r="A12">
        <v>19822</v>
      </c>
      <c r="B12">
        <v>142.6809998</v>
      </c>
      <c r="C12">
        <v>11</v>
      </c>
    </row>
    <row r="13" spans="1:3" x14ac:dyDescent="0.3">
      <c r="A13">
        <v>19823</v>
      </c>
      <c r="B13">
        <v>175.80799959999999</v>
      </c>
      <c r="C13">
        <v>12</v>
      </c>
    </row>
    <row r="14" spans="1:3" x14ac:dyDescent="0.3">
      <c r="A14">
        <v>19824</v>
      </c>
      <c r="B14">
        <v>214.2929997</v>
      </c>
      <c r="C14">
        <v>13</v>
      </c>
    </row>
    <row r="15" spans="1:3" x14ac:dyDescent="0.3">
      <c r="A15">
        <v>19831</v>
      </c>
      <c r="B15">
        <v>227.98199990000001</v>
      </c>
      <c r="C15">
        <v>14</v>
      </c>
    </row>
    <row r="16" spans="1:3" x14ac:dyDescent="0.3">
      <c r="A16">
        <v>19832</v>
      </c>
      <c r="B16">
        <v>267.28399940000003</v>
      </c>
      <c r="C16">
        <v>15</v>
      </c>
    </row>
    <row r="17" spans="1:3" x14ac:dyDescent="0.3">
      <c r="A17">
        <v>19833</v>
      </c>
      <c r="B17">
        <v>273.2099991</v>
      </c>
      <c r="C17">
        <v>16</v>
      </c>
    </row>
    <row r="18" spans="1:3" x14ac:dyDescent="0.3">
      <c r="A18">
        <v>19834</v>
      </c>
      <c r="B18">
        <v>316.2279997</v>
      </c>
      <c r="C18">
        <v>17</v>
      </c>
    </row>
    <row r="19" spans="1:3" x14ac:dyDescent="0.3">
      <c r="A19">
        <v>19841</v>
      </c>
      <c r="B19">
        <v>300.10199929999999</v>
      </c>
      <c r="C19">
        <v>18</v>
      </c>
    </row>
    <row r="20" spans="1:3" x14ac:dyDescent="0.3">
      <c r="A20">
        <v>19842</v>
      </c>
      <c r="B20">
        <v>422.14299970000002</v>
      </c>
      <c r="C20">
        <v>19</v>
      </c>
    </row>
    <row r="21" spans="1:3" x14ac:dyDescent="0.3">
      <c r="A21">
        <v>19843</v>
      </c>
      <c r="B21">
        <v>477.39899919999999</v>
      </c>
      <c r="C21">
        <v>20</v>
      </c>
    </row>
    <row r="22" spans="1:3" x14ac:dyDescent="0.3">
      <c r="A22">
        <v>19844</v>
      </c>
      <c r="B22">
        <v>698.29599949999999</v>
      </c>
      <c r="C22">
        <v>21</v>
      </c>
    </row>
    <row r="23" spans="1:3" x14ac:dyDescent="0.3">
      <c r="A23">
        <v>19851</v>
      </c>
      <c r="B23">
        <v>435.34399989999997</v>
      </c>
      <c r="C23">
        <v>22</v>
      </c>
    </row>
    <row r="24" spans="1:3" x14ac:dyDescent="0.3">
      <c r="A24">
        <v>19852</v>
      </c>
      <c r="B24">
        <v>374.92899990000001</v>
      </c>
      <c r="C24">
        <v>23</v>
      </c>
    </row>
    <row r="25" spans="1:3" x14ac:dyDescent="0.3">
      <c r="A25">
        <v>19853</v>
      </c>
      <c r="B25">
        <v>409.70899960000003</v>
      </c>
      <c r="C25">
        <v>24</v>
      </c>
    </row>
    <row r="26" spans="1:3" x14ac:dyDescent="0.3">
      <c r="A26">
        <v>19854</v>
      </c>
      <c r="B26">
        <v>533.88999939999997</v>
      </c>
      <c r="C26">
        <v>25</v>
      </c>
    </row>
    <row r="27" spans="1:3" x14ac:dyDescent="0.3">
      <c r="A27">
        <v>19861</v>
      </c>
      <c r="B27">
        <v>408.9429998</v>
      </c>
      <c r="C27">
        <v>26</v>
      </c>
    </row>
    <row r="28" spans="1:3" x14ac:dyDescent="0.3">
      <c r="A28">
        <v>19862</v>
      </c>
      <c r="B28">
        <v>448.27899930000001</v>
      </c>
      <c r="C28">
        <v>27</v>
      </c>
    </row>
    <row r="29" spans="1:3" x14ac:dyDescent="0.3">
      <c r="A29">
        <v>19863</v>
      </c>
      <c r="B29">
        <v>510.78599930000001</v>
      </c>
      <c r="C29">
        <v>28</v>
      </c>
    </row>
    <row r="30" spans="1:3" x14ac:dyDescent="0.3">
      <c r="A30">
        <v>19864</v>
      </c>
      <c r="B30">
        <v>662.25299840000002</v>
      </c>
      <c r="C30">
        <v>29</v>
      </c>
    </row>
    <row r="31" spans="1:3" x14ac:dyDescent="0.3">
      <c r="A31">
        <v>19871</v>
      </c>
      <c r="B31">
        <v>575.32699969999999</v>
      </c>
      <c r="C31">
        <v>30</v>
      </c>
    </row>
    <row r="32" spans="1:3" x14ac:dyDescent="0.3">
      <c r="A32">
        <v>19872</v>
      </c>
      <c r="B32">
        <v>637.06399920000001</v>
      </c>
      <c r="C32">
        <v>31</v>
      </c>
    </row>
    <row r="33" spans="1:3" x14ac:dyDescent="0.3">
      <c r="A33">
        <v>19873</v>
      </c>
      <c r="B33">
        <v>786.42399980000005</v>
      </c>
      <c r="C33">
        <v>32</v>
      </c>
    </row>
    <row r="34" spans="1:3" x14ac:dyDescent="0.3">
      <c r="A34">
        <v>19874</v>
      </c>
      <c r="B34">
        <v>1042.441998</v>
      </c>
      <c r="C34">
        <v>33</v>
      </c>
    </row>
    <row r="35" spans="1:3" x14ac:dyDescent="0.3">
      <c r="A35">
        <v>19881</v>
      </c>
      <c r="B35">
        <v>867.16099929999996</v>
      </c>
      <c r="C35">
        <v>34</v>
      </c>
    </row>
    <row r="36" spans="1:3" x14ac:dyDescent="0.3">
      <c r="A36">
        <v>19882</v>
      </c>
      <c r="B36">
        <v>993.05099870000004</v>
      </c>
      <c r="C36">
        <v>35</v>
      </c>
    </row>
    <row r="37" spans="1:3" x14ac:dyDescent="0.3">
      <c r="A37">
        <v>19883</v>
      </c>
      <c r="B37">
        <v>1168.7189980000001</v>
      </c>
      <c r="C37">
        <v>36</v>
      </c>
    </row>
    <row r="38" spans="1:3" x14ac:dyDescent="0.3">
      <c r="A38">
        <v>19884</v>
      </c>
      <c r="B38">
        <v>1405.1369970000001</v>
      </c>
      <c r="C38">
        <v>37</v>
      </c>
    </row>
    <row r="39" spans="1:3" x14ac:dyDescent="0.3">
      <c r="A39">
        <v>19891</v>
      </c>
      <c r="B39">
        <v>1246.9169999999999</v>
      </c>
      <c r="C39">
        <v>38</v>
      </c>
    </row>
    <row r="40" spans="1:3" x14ac:dyDescent="0.3">
      <c r="A40">
        <v>19892</v>
      </c>
      <c r="B40">
        <v>1248.211998</v>
      </c>
      <c r="C40">
        <v>39</v>
      </c>
    </row>
    <row r="41" spans="1:3" x14ac:dyDescent="0.3">
      <c r="A41">
        <v>19893</v>
      </c>
      <c r="B41">
        <v>1383.7469980000001</v>
      </c>
      <c r="C41">
        <v>40</v>
      </c>
    </row>
    <row r="42" spans="1:3" x14ac:dyDescent="0.3">
      <c r="A42">
        <v>19894</v>
      </c>
      <c r="B42">
        <v>1493.3829989999999</v>
      </c>
      <c r="C42">
        <v>41</v>
      </c>
    </row>
    <row r="43" spans="1:3" x14ac:dyDescent="0.3">
      <c r="A43">
        <v>19901</v>
      </c>
      <c r="B43">
        <v>1346.202</v>
      </c>
      <c r="C43">
        <v>42</v>
      </c>
    </row>
    <row r="44" spans="1:3" x14ac:dyDescent="0.3">
      <c r="A44">
        <v>19902</v>
      </c>
      <c r="B44">
        <v>1364.759998</v>
      </c>
      <c r="C44">
        <v>43</v>
      </c>
    </row>
    <row r="45" spans="1:3" x14ac:dyDescent="0.3">
      <c r="A45">
        <v>19903</v>
      </c>
      <c r="B45">
        <v>1354.0899959999999</v>
      </c>
      <c r="C45">
        <v>44</v>
      </c>
    </row>
    <row r="46" spans="1:3" x14ac:dyDescent="0.3">
      <c r="A46">
        <v>19904</v>
      </c>
      <c r="B46">
        <v>1675.505997</v>
      </c>
      <c r="C46">
        <v>45</v>
      </c>
    </row>
    <row r="47" spans="1:3" x14ac:dyDescent="0.3">
      <c r="A47">
        <v>19911</v>
      </c>
      <c r="B47">
        <v>1597.6779979999999</v>
      </c>
      <c r="C47">
        <v>46</v>
      </c>
    </row>
    <row r="48" spans="1:3" x14ac:dyDescent="0.3">
      <c r="A48">
        <v>19912</v>
      </c>
      <c r="B48">
        <v>1528.6039960000001</v>
      </c>
      <c r="C48">
        <v>47</v>
      </c>
    </row>
    <row r="49" spans="1:3" x14ac:dyDescent="0.3">
      <c r="A49">
        <v>19913</v>
      </c>
      <c r="B49">
        <v>1507.060997</v>
      </c>
      <c r="C49">
        <v>48</v>
      </c>
    </row>
    <row r="50" spans="1:3" x14ac:dyDescent="0.3">
      <c r="A50">
        <v>19914</v>
      </c>
      <c r="B50">
        <v>1862.6120000000001</v>
      </c>
      <c r="C50">
        <v>49</v>
      </c>
    </row>
    <row r="51" spans="1:3" x14ac:dyDescent="0.3">
      <c r="A51">
        <v>19921</v>
      </c>
      <c r="B51">
        <v>1716.0249980000001</v>
      </c>
      <c r="C51">
        <v>50</v>
      </c>
    </row>
    <row r="52" spans="1:3" x14ac:dyDescent="0.3">
      <c r="A52">
        <v>19922</v>
      </c>
      <c r="B52">
        <v>1740.1709980000001</v>
      </c>
      <c r="C52">
        <v>51</v>
      </c>
    </row>
    <row r="53" spans="1:3" x14ac:dyDescent="0.3">
      <c r="A53">
        <v>19923</v>
      </c>
      <c r="B53">
        <v>1767.733997</v>
      </c>
      <c r="C53">
        <v>52</v>
      </c>
    </row>
    <row r="54" spans="1:3" x14ac:dyDescent="0.3">
      <c r="A54">
        <v>19924</v>
      </c>
      <c r="B54">
        <v>2000.2919999999999</v>
      </c>
      <c r="C54">
        <v>53</v>
      </c>
    </row>
    <row r="55" spans="1:3" x14ac:dyDescent="0.3">
      <c r="A55">
        <v>19931</v>
      </c>
      <c r="B55">
        <v>1973.8939969999999</v>
      </c>
      <c r="C55">
        <v>54</v>
      </c>
    </row>
    <row r="56" spans="1:3" x14ac:dyDescent="0.3">
      <c r="A56">
        <v>19932</v>
      </c>
      <c r="B56">
        <v>1861.9789960000001</v>
      </c>
      <c r="C56">
        <v>55</v>
      </c>
    </row>
    <row r="57" spans="1:3" x14ac:dyDescent="0.3">
      <c r="A57">
        <v>19933</v>
      </c>
      <c r="B57">
        <v>2140.788994</v>
      </c>
      <c r="C57">
        <v>56</v>
      </c>
    </row>
    <row r="58" spans="1:3" x14ac:dyDescent="0.3">
      <c r="A58">
        <v>19934</v>
      </c>
      <c r="B58">
        <v>2468.8539959999998</v>
      </c>
      <c r="C58">
        <v>57</v>
      </c>
    </row>
    <row r="59" spans="1:3" x14ac:dyDescent="0.3">
      <c r="A59">
        <v>19941</v>
      </c>
      <c r="B59">
        <v>2076.6999970000002</v>
      </c>
      <c r="C59">
        <v>58</v>
      </c>
    </row>
    <row r="60" spans="1:3" x14ac:dyDescent="0.3">
      <c r="A60">
        <v>19942</v>
      </c>
      <c r="B60">
        <v>2149.9079969999998</v>
      </c>
      <c r="C60">
        <v>59</v>
      </c>
    </row>
    <row r="61" spans="1:3" x14ac:dyDescent="0.3">
      <c r="A61">
        <v>19943</v>
      </c>
      <c r="B61">
        <v>2493.2859960000001</v>
      </c>
      <c r="C61">
        <v>60</v>
      </c>
    </row>
    <row r="62" spans="1:3" x14ac:dyDescent="0.3">
      <c r="A62">
        <v>19944</v>
      </c>
      <c r="B62">
        <v>2832</v>
      </c>
      <c r="C62">
        <v>61</v>
      </c>
    </row>
    <row r="63" spans="1:3" x14ac:dyDescent="0.3">
      <c r="A63">
        <v>19951</v>
      </c>
      <c r="B63">
        <v>2652</v>
      </c>
      <c r="C63">
        <v>62</v>
      </c>
    </row>
    <row r="64" spans="1:3" x14ac:dyDescent="0.3">
      <c r="A64">
        <v>19952</v>
      </c>
      <c r="B64">
        <v>2575</v>
      </c>
      <c r="C64">
        <v>63</v>
      </c>
    </row>
    <row r="65" spans="1:3" x14ac:dyDescent="0.3">
      <c r="A65">
        <v>19953</v>
      </c>
      <c r="B65">
        <v>3003</v>
      </c>
      <c r="C65">
        <v>64</v>
      </c>
    </row>
    <row r="66" spans="1:3" x14ac:dyDescent="0.3">
      <c r="A66">
        <v>19954</v>
      </c>
      <c r="B66">
        <v>3148</v>
      </c>
      <c r="C66">
        <v>65</v>
      </c>
    </row>
    <row r="67" spans="1:3" x14ac:dyDescent="0.3">
      <c r="A67">
        <v>19961</v>
      </c>
      <c r="B67">
        <v>2185</v>
      </c>
      <c r="C67">
        <v>66</v>
      </c>
    </row>
    <row r="68" spans="1:3" x14ac:dyDescent="0.3">
      <c r="A68">
        <v>19962</v>
      </c>
      <c r="B68">
        <v>2179</v>
      </c>
      <c r="C68">
        <v>67</v>
      </c>
    </row>
    <row r="69" spans="1:3" x14ac:dyDescent="0.3">
      <c r="A69">
        <v>19963</v>
      </c>
      <c r="B69">
        <v>2321</v>
      </c>
      <c r="C69">
        <v>68</v>
      </c>
    </row>
    <row r="70" spans="1:3" x14ac:dyDescent="0.3">
      <c r="A70">
        <v>19964</v>
      </c>
      <c r="B70">
        <v>2129</v>
      </c>
      <c r="C70">
        <v>69</v>
      </c>
    </row>
    <row r="71" spans="1:3" x14ac:dyDescent="0.3">
      <c r="A71">
        <v>19971</v>
      </c>
      <c r="B71">
        <v>1601</v>
      </c>
      <c r="C71">
        <v>70</v>
      </c>
    </row>
    <row r="72" spans="1:3" x14ac:dyDescent="0.3">
      <c r="A72">
        <v>19972</v>
      </c>
      <c r="B72">
        <v>1737</v>
      </c>
      <c r="C72">
        <v>71</v>
      </c>
    </row>
    <row r="73" spans="1:3" x14ac:dyDescent="0.3">
      <c r="A73">
        <v>19973</v>
      </c>
      <c r="B73">
        <v>1614</v>
      </c>
      <c r="C73">
        <v>72</v>
      </c>
    </row>
    <row r="74" spans="1:3" x14ac:dyDescent="0.3">
      <c r="A74">
        <v>19974</v>
      </c>
      <c r="B74">
        <v>1578</v>
      </c>
      <c r="C74">
        <v>73</v>
      </c>
    </row>
    <row r="75" spans="1:3" x14ac:dyDescent="0.3">
      <c r="A75">
        <v>19981</v>
      </c>
      <c r="B75">
        <v>1405</v>
      </c>
      <c r="C75">
        <v>74</v>
      </c>
    </row>
    <row r="76" spans="1:3" x14ac:dyDescent="0.3">
      <c r="A76">
        <v>19982</v>
      </c>
      <c r="B76">
        <v>1402</v>
      </c>
      <c r="C76">
        <v>75</v>
      </c>
    </row>
    <row r="77" spans="1:3" x14ac:dyDescent="0.3">
      <c r="A77">
        <v>19983</v>
      </c>
      <c r="B77">
        <v>1556</v>
      </c>
      <c r="C77">
        <v>76</v>
      </c>
    </row>
    <row r="78" spans="1:3" x14ac:dyDescent="0.3">
      <c r="A78">
        <v>19984</v>
      </c>
      <c r="B78">
        <v>1710</v>
      </c>
      <c r="C78">
        <v>77</v>
      </c>
    </row>
    <row r="79" spans="1:3" x14ac:dyDescent="0.3">
      <c r="A79">
        <v>19991</v>
      </c>
      <c r="B79">
        <v>1530</v>
      </c>
      <c r="C79">
        <v>78</v>
      </c>
    </row>
    <row r="80" spans="1:3" x14ac:dyDescent="0.3">
      <c r="A80">
        <v>19992</v>
      </c>
      <c r="B80">
        <v>1558</v>
      </c>
      <c r="C80">
        <v>79</v>
      </c>
    </row>
    <row r="81" spans="1:3" x14ac:dyDescent="0.3">
      <c r="A81">
        <v>19993</v>
      </c>
      <c r="B81">
        <v>1336</v>
      </c>
      <c r="C81">
        <v>80</v>
      </c>
    </row>
    <row r="82" spans="1:3" x14ac:dyDescent="0.3">
      <c r="A82">
        <v>19994</v>
      </c>
      <c r="B82">
        <v>2343</v>
      </c>
      <c r="C82">
        <v>81</v>
      </c>
    </row>
    <row r="83" spans="1:3" x14ac:dyDescent="0.3">
      <c r="A83">
        <v>20001</v>
      </c>
      <c r="B83">
        <v>1945</v>
      </c>
      <c r="C83">
        <v>82</v>
      </c>
    </row>
    <row r="84" spans="1:3" x14ac:dyDescent="0.3">
      <c r="A84">
        <v>20002</v>
      </c>
      <c r="B84">
        <v>1825</v>
      </c>
      <c r="C84">
        <v>83</v>
      </c>
    </row>
    <row r="85" spans="1:3" x14ac:dyDescent="0.3">
      <c r="A85">
        <v>20003</v>
      </c>
      <c r="B85">
        <v>1870</v>
      </c>
      <c r="C85">
        <v>84</v>
      </c>
    </row>
    <row r="86" spans="1:3" x14ac:dyDescent="0.3">
      <c r="A86">
        <v>20004</v>
      </c>
      <c r="B86">
        <v>1007</v>
      </c>
      <c r="C86">
        <v>85</v>
      </c>
    </row>
    <row r="87" spans="1:3" x14ac:dyDescent="0.3">
      <c r="A87">
        <v>20011</v>
      </c>
      <c r="B87">
        <v>1431</v>
      </c>
      <c r="C87">
        <v>86</v>
      </c>
    </row>
    <row r="88" spans="1:3" x14ac:dyDescent="0.3">
      <c r="A88">
        <v>20012</v>
      </c>
      <c r="B88">
        <v>1475</v>
      </c>
      <c r="C88">
        <v>87</v>
      </c>
    </row>
    <row r="89" spans="1:3" x14ac:dyDescent="0.3">
      <c r="A89">
        <v>20013</v>
      </c>
      <c r="B89">
        <v>1450</v>
      </c>
      <c r="C89">
        <v>88</v>
      </c>
    </row>
    <row r="90" spans="1:3" x14ac:dyDescent="0.3">
      <c r="A90">
        <v>20014</v>
      </c>
      <c r="B90">
        <v>1375</v>
      </c>
      <c r="C90">
        <v>89</v>
      </c>
    </row>
    <row r="91" spans="1:3" x14ac:dyDescent="0.3">
      <c r="A91">
        <v>20021</v>
      </c>
      <c r="B91">
        <v>1495</v>
      </c>
      <c r="C91">
        <v>90</v>
      </c>
    </row>
    <row r="92" spans="1:3" x14ac:dyDescent="0.3">
      <c r="A92">
        <v>20022</v>
      </c>
      <c r="B92">
        <v>1429</v>
      </c>
      <c r="C92">
        <v>91</v>
      </c>
    </row>
    <row r="93" spans="1:3" x14ac:dyDescent="0.3">
      <c r="A93">
        <v>20023</v>
      </c>
      <c r="B93">
        <v>1443</v>
      </c>
      <c r="C93">
        <v>92</v>
      </c>
    </row>
    <row r="94" spans="1:3" x14ac:dyDescent="0.3">
      <c r="A94">
        <v>20024</v>
      </c>
      <c r="B94">
        <v>1472</v>
      </c>
      <c r="C94">
        <v>93</v>
      </c>
    </row>
    <row r="95" spans="1:3" x14ac:dyDescent="0.3">
      <c r="A95">
        <v>20031</v>
      </c>
      <c r="B95">
        <v>1475</v>
      </c>
      <c r="C95">
        <v>94</v>
      </c>
    </row>
    <row r="96" spans="1:3" x14ac:dyDescent="0.3">
      <c r="A96">
        <v>20032</v>
      </c>
      <c r="B96">
        <v>1545</v>
      </c>
      <c r="C96">
        <v>95</v>
      </c>
    </row>
    <row r="97" spans="1:3" x14ac:dyDescent="0.3">
      <c r="A97">
        <v>20033</v>
      </c>
      <c r="B97">
        <v>1715</v>
      </c>
      <c r="C97">
        <v>96</v>
      </c>
    </row>
    <row r="98" spans="1:3" x14ac:dyDescent="0.3">
      <c r="A98">
        <v>20034</v>
      </c>
      <c r="B98">
        <v>2006</v>
      </c>
      <c r="C98">
        <v>97</v>
      </c>
    </row>
    <row r="99" spans="1:3" x14ac:dyDescent="0.3">
      <c r="A99">
        <v>20041</v>
      </c>
      <c r="B99">
        <v>1909</v>
      </c>
      <c r="C99">
        <v>98</v>
      </c>
    </row>
    <row r="100" spans="1:3" x14ac:dyDescent="0.3">
      <c r="A100">
        <v>20042</v>
      </c>
      <c r="B100">
        <v>2014</v>
      </c>
      <c r="C100">
        <v>99</v>
      </c>
    </row>
    <row r="101" spans="1:3" x14ac:dyDescent="0.3">
      <c r="A101">
        <v>20043</v>
      </c>
      <c r="B101">
        <v>2350</v>
      </c>
      <c r="C101">
        <v>100</v>
      </c>
    </row>
    <row r="102" spans="1:3" x14ac:dyDescent="0.3">
      <c r="A102">
        <v>20044</v>
      </c>
      <c r="B102">
        <v>3490</v>
      </c>
      <c r="C102">
        <v>101</v>
      </c>
    </row>
    <row r="103" spans="1:3" x14ac:dyDescent="0.3">
      <c r="A103">
        <v>20051</v>
      </c>
      <c r="B103">
        <v>3243</v>
      </c>
      <c r="C103">
        <v>102</v>
      </c>
    </row>
    <row r="104" spans="1:3" x14ac:dyDescent="0.3">
      <c r="A104">
        <v>20052</v>
      </c>
      <c r="B104">
        <v>3520</v>
      </c>
      <c r="C104">
        <v>103</v>
      </c>
    </row>
    <row r="105" spans="1:3" x14ac:dyDescent="0.3">
      <c r="A105">
        <v>20053</v>
      </c>
      <c r="B105">
        <v>3678</v>
      </c>
      <c r="C10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50B6-2B8D-4708-8532-6120C792A604}">
  <sheetPr>
    <tabColor rgb="FF92D050"/>
  </sheetPr>
  <dimension ref="A1:J24"/>
  <sheetViews>
    <sheetView workbookViewId="0">
      <selection activeCell="A2" sqref="A2"/>
    </sheetView>
  </sheetViews>
  <sheetFormatPr defaultRowHeight="14.4" x14ac:dyDescent="0.3"/>
  <cols>
    <col min="1" max="1" width="23.21875" customWidth="1"/>
    <col min="2" max="2" width="13.6640625" bestFit="1" customWidth="1"/>
    <col min="5" max="5" width="11.109375" bestFit="1" customWidth="1"/>
    <col min="6" max="6" width="12.5546875" bestFit="1" customWidth="1"/>
    <col min="7" max="7" width="19" bestFit="1" customWidth="1"/>
    <col min="8" max="8" width="17" bestFit="1" customWidth="1"/>
    <col min="9" max="9" width="11.109375" bestFit="1" customWidth="1"/>
    <col min="10" max="10" width="12.5546875" bestFit="1" customWidth="1"/>
  </cols>
  <sheetData>
    <row r="1" spans="1:10" ht="28.8" x14ac:dyDescent="0.55000000000000004">
      <c r="A1" s="4" t="s">
        <v>45</v>
      </c>
      <c r="B1" s="4"/>
      <c r="C1" s="4"/>
      <c r="D1" s="4"/>
    </row>
    <row r="2" spans="1:10" ht="15" thickBot="1" x14ac:dyDescent="0.35"/>
    <row r="3" spans="1:10" ht="15" thickBot="1" x14ac:dyDescent="0.35">
      <c r="A3" s="11" t="s">
        <v>4</v>
      </c>
      <c r="B3" s="12"/>
    </row>
    <row r="4" spans="1:10" x14ac:dyDescent="0.3">
      <c r="A4" s="9" t="s">
        <v>5</v>
      </c>
      <c r="B4" s="13">
        <v>0.03</v>
      </c>
      <c r="E4" s="5" t="s">
        <v>10</v>
      </c>
      <c r="F4" s="5" t="s">
        <v>22</v>
      </c>
      <c r="G4" s="5" t="s">
        <v>23</v>
      </c>
      <c r="H4" s="6" t="s">
        <v>11</v>
      </c>
      <c r="I4" s="5" t="s">
        <v>12</v>
      </c>
      <c r="J4" s="5" t="s">
        <v>13</v>
      </c>
    </row>
    <row r="5" spans="1:10" x14ac:dyDescent="0.3">
      <c r="A5" s="9" t="s">
        <v>6</v>
      </c>
      <c r="B5" s="13">
        <v>0.4</v>
      </c>
      <c r="E5">
        <v>1</v>
      </c>
      <c r="F5" s="18">
        <f>B6*B4</f>
        <v>750000</v>
      </c>
      <c r="G5" s="19">
        <f>F5</f>
        <v>750000</v>
      </c>
      <c r="H5" s="17">
        <f>G5/$B$6</f>
        <v>0.03</v>
      </c>
      <c r="I5" s="16">
        <f>G5</f>
        <v>750000</v>
      </c>
    </row>
    <row r="6" spans="1:10" x14ac:dyDescent="0.3">
      <c r="A6" s="9" t="s">
        <v>7</v>
      </c>
      <c r="B6" s="14">
        <v>25000000</v>
      </c>
      <c r="E6">
        <v>2</v>
      </c>
      <c r="F6" s="19">
        <f>($B$4*$B$6) + (($B$5-$B$4)*G5) - (($B$5/$B$6)*G5^2)</f>
        <v>1018500</v>
      </c>
      <c r="G6" s="19">
        <f>G5+F6</f>
        <v>1768500</v>
      </c>
      <c r="H6" s="17">
        <f t="shared" ref="H6:H24" si="0">G6/$B$6</f>
        <v>7.0739999999999997E-2</v>
      </c>
      <c r="I6" s="16">
        <f>$B$4*($B$6-G5)</f>
        <v>727500</v>
      </c>
      <c r="J6" s="16">
        <f>$B$5*(G5/$B$6)*($B$6-G5)</f>
        <v>291000</v>
      </c>
    </row>
    <row r="7" spans="1:10" ht="15" thickBot="1" x14ac:dyDescent="0.35">
      <c r="A7" s="10" t="s">
        <v>8</v>
      </c>
      <c r="B7" s="15" t="s">
        <v>9</v>
      </c>
      <c r="E7">
        <v>3</v>
      </c>
      <c r="F7" s="19">
        <f t="shared" ref="F7:F24" si="1">($B$4*$B$6) + (($B$5-$B$4)*G6) - (($B$5/$B$6)*G6^2)</f>
        <v>1354303.524</v>
      </c>
      <c r="G7" s="19">
        <f t="shared" ref="G7:G24" si="2">G6+F7</f>
        <v>3122803.5240000002</v>
      </c>
      <c r="H7" s="17">
        <f t="shared" si="0"/>
        <v>0.12491214096000001</v>
      </c>
      <c r="I7" s="16">
        <f t="shared" ref="I7:I24" si="3">$B$4*($B$6-G6)</f>
        <v>696945</v>
      </c>
      <c r="J7" s="16">
        <f t="shared" ref="J7:J24" si="4">$B$5*(G6/$B$6)*($B$6-G6)</f>
        <v>657358.52400000009</v>
      </c>
    </row>
    <row r="8" spans="1:10" x14ac:dyDescent="0.3">
      <c r="E8">
        <v>4</v>
      </c>
      <c r="F8" s="19">
        <f t="shared" si="1"/>
        <v>1749406.874287891</v>
      </c>
      <c r="G8" s="19">
        <f t="shared" si="2"/>
        <v>4872210.3982878914</v>
      </c>
      <c r="H8" s="17">
        <f t="shared" si="0"/>
        <v>0.19488841593151565</v>
      </c>
      <c r="I8" s="16">
        <f t="shared" si="3"/>
        <v>656315.89428000001</v>
      </c>
      <c r="J8" s="16">
        <f t="shared" si="4"/>
        <v>1093090.9800078911</v>
      </c>
    </row>
    <row r="9" spans="1:10" x14ac:dyDescent="0.3">
      <c r="E9">
        <v>5</v>
      </c>
      <c r="F9" s="19">
        <f t="shared" si="1"/>
        <v>2172902.9007235654</v>
      </c>
      <c r="G9" s="19">
        <f t="shared" si="2"/>
        <v>7045113.2990114568</v>
      </c>
      <c r="H9" s="17">
        <f t="shared" si="0"/>
        <v>0.28180453196045829</v>
      </c>
      <c r="I9" s="16">
        <f t="shared" si="3"/>
        <v>603833.68805136322</v>
      </c>
      <c r="J9" s="16">
        <f t="shared" si="4"/>
        <v>1569069.2126722021</v>
      </c>
    </row>
    <row r="10" spans="1:10" x14ac:dyDescent="0.3">
      <c r="E10">
        <v>6</v>
      </c>
      <c r="F10" s="19">
        <f t="shared" si="1"/>
        <v>2562553.9782997095</v>
      </c>
      <c r="G10" s="19">
        <f t="shared" si="2"/>
        <v>9607667.2773111667</v>
      </c>
      <c r="H10" s="17">
        <f t="shared" si="0"/>
        <v>0.3843066910924467</v>
      </c>
      <c r="I10" s="16">
        <f t="shared" si="3"/>
        <v>538646.60102965625</v>
      </c>
      <c r="J10" s="16">
        <f t="shared" si="4"/>
        <v>2023907.3772700534</v>
      </c>
    </row>
    <row r="11" spans="1:10" x14ac:dyDescent="0.3">
      <c r="E11">
        <v>7</v>
      </c>
      <c r="F11" s="19">
        <f t="shared" si="1"/>
        <v>2827920.5644208789</v>
      </c>
      <c r="G11" s="19">
        <f t="shared" si="2"/>
        <v>12435587.841732046</v>
      </c>
      <c r="H11" s="17">
        <f t="shared" si="0"/>
        <v>0.49742351366928184</v>
      </c>
      <c r="I11" s="16">
        <f t="shared" si="3"/>
        <v>461769.98168066499</v>
      </c>
      <c r="J11" s="16">
        <f t="shared" si="4"/>
        <v>2366150.5827402147</v>
      </c>
    </row>
    <row r="12" spans="1:10" x14ac:dyDescent="0.3">
      <c r="E12">
        <v>8</v>
      </c>
      <c r="F12" s="19">
        <f t="shared" si="1"/>
        <v>2876865.9819299146</v>
      </c>
      <c r="G12" s="19">
        <f t="shared" si="2"/>
        <v>15312453.823661961</v>
      </c>
      <c r="H12" s="17">
        <f t="shared" si="0"/>
        <v>0.61249815294647847</v>
      </c>
      <c r="I12" s="16">
        <f t="shared" si="3"/>
        <v>376932.36474803864</v>
      </c>
      <c r="J12" s="16">
        <f t="shared" si="4"/>
        <v>2499933.6171818762</v>
      </c>
    </row>
    <row r="13" spans="1:10" x14ac:dyDescent="0.3">
      <c r="E13">
        <v>9</v>
      </c>
      <c r="F13" s="19">
        <f t="shared" si="1"/>
        <v>2664068.0411264482</v>
      </c>
      <c r="G13" s="19">
        <f t="shared" si="2"/>
        <v>17976521.864788409</v>
      </c>
      <c r="H13" s="17">
        <f t="shared" si="0"/>
        <v>0.71906087459153634</v>
      </c>
      <c r="I13" s="16">
        <f t="shared" si="3"/>
        <v>290626.38529014116</v>
      </c>
      <c r="J13" s="16">
        <f t="shared" si="4"/>
        <v>2373441.6558363074</v>
      </c>
    </row>
    <row r="14" spans="1:10" x14ac:dyDescent="0.3">
      <c r="E14">
        <v>10</v>
      </c>
      <c r="F14" s="19">
        <f t="shared" si="1"/>
        <v>2230827.6762882583</v>
      </c>
      <c r="G14" s="19">
        <f t="shared" si="2"/>
        <v>20207349.541076668</v>
      </c>
      <c r="H14" s="17">
        <f t="shared" si="0"/>
        <v>0.80829398164306665</v>
      </c>
      <c r="I14" s="16">
        <f t="shared" si="3"/>
        <v>210704.34405634771</v>
      </c>
      <c r="J14" s="16">
        <f t="shared" si="4"/>
        <v>2020123.3322319118</v>
      </c>
    </row>
    <row r="15" spans="1:10" x14ac:dyDescent="0.3">
      <c r="E15">
        <v>11</v>
      </c>
      <c r="F15" s="19">
        <f t="shared" si="1"/>
        <v>1693327.7225943441</v>
      </c>
      <c r="G15" s="19">
        <f t="shared" si="2"/>
        <v>21900677.263671011</v>
      </c>
      <c r="H15" s="17">
        <f t="shared" si="0"/>
        <v>0.87602709054684047</v>
      </c>
      <c r="I15" s="16">
        <f t="shared" si="3"/>
        <v>143779.51376769997</v>
      </c>
      <c r="J15" s="16">
        <f t="shared" si="4"/>
        <v>1549548.2088266446</v>
      </c>
    </row>
    <row r="16" spans="1:10" x14ac:dyDescent="0.3">
      <c r="E16">
        <v>12</v>
      </c>
      <c r="F16" s="19">
        <f t="shared" si="1"/>
        <v>1179015.9538386511</v>
      </c>
      <c r="G16" s="19">
        <f t="shared" si="2"/>
        <v>23079693.217509661</v>
      </c>
      <c r="H16" s="17">
        <f t="shared" si="0"/>
        <v>0.92318772870038646</v>
      </c>
      <c r="I16" s="16">
        <f t="shared" si="3"/>
        <v>92979.682089869675</v>
      </c>
      <c r="J16" s="16">
        <f t="shared" si="4"/>
        <v>1086036.2717487828</v>
      </c>
    </row>
    <row r="17" spans="5:10" x14ac:dyDescent="0.3">
      <c r="E17">
        <v>13</v>
      </c>
      <c r="F17" s="19">
        <f t="shared" si="1"/>
        <v>766730.66624879092</v>
      </c>
      <c r="G17" s="19">
        <f t="shared" si="2"/>
        <v>23846423.883758452</v>
      </c>
      <c r="H17" s="17">
        <f t="shared" si="0"/>
        <v>0.9538569553503381</v>
      </c>
      <c r="I17" s="16">
        <f t="shared" si="3"/>
        <v>57609.203474710172</v>
      </c>
      <c r="J17" s="16">
        <f t="shared" si="4"/>
        <v>709121.46277408127</v>
      </c>
    </row>
    <row r="18" spans="5:10" x14ac:dyDescent="0.3">
      <c r="E18">
        <v>14</v>
      </c>
      <c r="F18" s="19">
        <f t="shared" si="1"/>
        <v>474745.92428845726</v>
      </c>
      <c r="G18" s="19">
        <f t="shared" si="2"/>
        <v>24321169.808046907</v>
      </c>
      <c r="H18" s="17">
        <f t="shared" si="0"/>
        <v>0.97284679232187632</v>
      </c>
      <c r="I18" s="16">
        <f t="shared" si="3"/>
        <v>34607.283487246445</v>
      </c>
      <c r="J18" s="16">
        <f t="shared" si="4"/>
        <v>440138.6408012124</v>
      </c>
    </row>
    <row r="19" spans="5:10" x14ac:dyDescent="0.3">
      <c r="E19">
        <v>15</v>
      </c>
      <c r="F19" s="19">
        <f t="shared" si="1"/>
        <v>284524.0156677179</v>
      </c>
      <c r="G19" s="19">
        <f t="shared" si="2"/>
        <v>24605693.823714625</v>
      </c>
      <c r="H19" s="17">
        <f t="shared" si="0"/>
        <v>0.984227752948585</v>
      </c>
      <c r="I19" s="16">
        <f t="shared" si="3"/>
        <v>20364.905758592784</v>
      </c>
      <c r="J19" s="16">
        <f t="shared" si="4"/>
        <v>264159.10990912397</v>
      </c>
    </row>
    <row r="20" spans="5:10" x14ac:dyDescent="0.3">
      <c r="E20">
        <v>16</v>
      </c>
      <c r="F20" s="19">
        <f t="shared" si="1"/>
        <v>167064.0180322025</v>
      </c>
      <c r="G20" s="19">
        <f t="shared" si="2"/>
        <v>24772757.841746829</v>
      </c>
      <c r="H20" s="17">
        <f t="shared" si="0"/>
        <v>0.99091031366987314</v>
      </c>
      <c r="I20" s="16">
        <f t="shared" si="3"/>
        <v>11829.185288561246</v>
      </c>
      <c r="J20" s="16">
        <f t="shared" si="4"/>
        <v>155234.83274364128</v>
      </c>
    </row>
    <row r="21" spans="5:10" x14ac:dyDescent="0.3">
      <c r="E21">
        <v>17</v>
      </c>
      <c r="F21" s="19">
        <f t="shared" si="1"/>
        <v>96887.904073063284</v>
      </c>
      <c r="G21" s="19">
        <f t="shared" si="2"/>
        <v>24869645.745819893</v>
      </c>
      <c r="H21" s="17">
        <f t="shared" si="0"/>
        <v>0.99478582983279573</v>
      </c>
      <c r="I21" s="16">
        <f t="shared" si="3"/>
        <v>6817.2647475951162</v>
      </c>
      <c r="J21" s="16">
        <f t="shared" si="4"/>
        <v>90070.639325467288</v>
      </c>
    </row>
    <row r="22" spans="5:10" x14ac:dyDescent="0.3">
      <c r="E22">
        <v>18</v>
      </c>
      <c r="F22" s="19">
        <f t="shared" si="1"/>
        <v>55780.453592119738</v>
      </c>
      <c r="G22" s="19">
        <f t="shared" si="2"/>
        <v>24925426.199412011</v>
      </c>
      <c r="H22" s="17">
        <f t="shared" si="0"/>
        <v>0.99701704797648039</v>
      </c>
      <c r="I22" s="16">
        <f t="shared" si="3"/>
        <v>3910.6276254032177</v>
      </c>
      <c r="J22" s="16">
        <f t="shared" si="4"/>
        <v>51869.825966717275</v>
      </c>
    </row>
    <row r="23" spans="5:10" x14ac:dyDescent="0.3">
      <c r="E23">
        <v>19</v>
      </c>
      <c r="F23" s="19">
        <f t="shared" si="1"/>
        <v>31977.754225088283</v>
      </c>
      <c r="G23" s="19">
        <f t="shared" si="2"/>
        <v>24957403.953637101</v>
      </c>
      <c r="H23" s="17">
        <f t="shared" si="0"/>
        <v>0.998296158145484</v>
      </c>
      <c r="I23" s="16">
        <f t="shared" si="3"/>
        <v>2237.2140176396815</v>
      </c>
      <c r="J23" s="16">
        <f t="shared" si="4"/>
        <v>29740.540207449561</v>
      </c>
    </row>
    <row r="24" spans="5:10" x14ac:dyDescent="0.3">
      <c r="E24">
        <v>20</v>
      </c>
      <c r="F24" s="19">
        <f t="shared" si="1"/>
        <v>18287.269165394828</v>
      </c>
      <c r="G24" s="19">
        <f t="shared" si="2"/>
        <v>24975691.222802497</v>
      </c>
      <c r="H24" s="17">
        <f t="shared" si="0"/>
        <v>0.99902764891209994</v>
      </c>
      <c r="I24" s="16">
        <f t="shared" si="3"/>
        <v>1277.8813908869772</v>
      </c>
      <c r="J24" s="16">
        <f t="shared" si="4"/>
        <v>17009.387774507693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8AA9-4CE2-4A72-B42E-616D53106DF8}">
  <sheetPr>
    <tabColor rgb="FF92D050"/>
  </sheetPr>
  <dimension ref="A1:J24"/>
  <sheetViews>
    <sheetView workbookViewId="0">
      <selection activeCell="A2" sqref="A2"/>
    </sheetView>
  </sheetViews>
  <sheetFormatPr defaultRowHeight="14.4" x14ac:dyDescent="0.3"/>
  <cols>
    <col min="1" max="1" width="23.21875" customWidth="1"/>
    <col min="2" max="2" width="13.6640625" bestFit="1" customWidth="1"/>
    <col min="5" max="5" width="11.109375" bestFit="1" customWidth="1"/>
    <col min="6" max="6" width="12.5546875" bestFit="1" customWidth="1"/>
    <col min="7" max="7" width="19" bestFit="1" customWidth="1"/>
    <col min="8" max="8" width="17" bestFit="1" customWidth="1"/>
    <col min="9" max="9" width="11.109375" bestFit="1" customWidth="1"/>
    <col min="10" max="10" width="12.5546875" bestFit="1" customWidth="1"/>
  </cols>
  <sheetData>
    <row r="1" spans="1:10" ht="28.8" x14ac:dyDescent="0.55000000000000004">
      <c r="A1" s="4" t="s">
        <v>3</v>
      </c>
      <c r="B1" s="4"/>
      <c r="C1" s="4"/>
      <c r="D1" s="4"/>
    </row>
    <row r="2" spans="1:10" ht="15" thickBot="1" x14ac:dyDescent="0.35"/>
    <row r="3" spans="1:10" ht="15" thickBot="1" x14ac:dyDescent="0.35">
      <c r="A3" s="11" t="s">
        <v>4</v>
      </c>
      <c r="B3" s="12"/>
    </row>
    <row r="4" spans="1:10" x14ac:dyDescent="0.3">
      <c r="A4" s="9" t="s">
        <v>5</v>
      </c>
      <c r="B4" s="13">
        <v>0.4</v>
      </c>
      <c r="E4" s="5" t="s">
        <v>10</v>
      </c>
      <c r="F4" s="5" t="s">
        <v>22</v>
      </c>
      <c r="G4" s="5" t="s">
        <v>23</v>
      </c>
      <c r="H4" s="6" t="s">
        <v>11</v>
      </c>
      <c r="I4" s="5" t="s">
        <v>12</v>
      </c>
      <c r="J4" s="5" t="s">
        <v>13</v>
      </c>
    </row>
    <row r="5" spans="1:10" x14ac:dyDescent="0.3">
      <c r="A5" s="9" t="s">
        <v>6</v>
      </c>
      <c r="B5" s="13">
        <v>0.03</v>
      </c>
      <c r="E5">
        <v>1</v>
      </c>
      <c r="F5" s="18">
        <f>B6*B4</f>
        <v>10000000</v>
      </c>
      <c r="G5" s="19">
        <f>F5</f>
        <v>10000000</v>
      </c>
      <c r="H5" s="17">
        <f>G5/$B$6</f>
        <v>0.4</v>
      </c>
      <c r="I5" s="16">
        <f>G5</f>
        <v>10000000</v>
      </c>
    </row>
    <row r="6" spans="1:10" x14ac:dyDescent="0.3">
      <c r="A6" s="9" t="s">
        <v>7</v>
      </c>
      <c r="B6" s="14">
        <v>25000000</v>
      </c>
      <c r="E6">
        <v>2</v>
      </c>
      <c r="F6" s="19">
        <f>($B$4*$B$6) + (($B$5-$B$4)*G5) - (($B$5/$B$6)*G5^2)</f>
        <v>6180000</v>
      </c>
      <c r="G6" s="19">
        <f>G5+F6</f>
        <v>16180000</v>
      </c>
      <c r="H6" s="17">
        <f t="shared" ref="H6:H24" si="0">G6/$B$6</f>
        <v>0.6472</v>
      </c>
      <c r="I6" s="16">
        <f>$B$4*($B$6-G5)</f>
        <v>6000000</v>
      </c>
      <c r="J6" s="16">
        <f>$B$5*(G5/$B$6)*($B$6-G5)</f>
        <v>180000</v>
      </c>
    </row>
    <row r="7" spans="1:10" ht="15" thickBot="1" x14ac:dyDescent="0.35">
      <c r="A7" s="10" t="s">
        <v>8</v>
      </c>
      <c r="B7" s="15" t="s">
        <v>9</v>
      </c>
      <c r="E7">
        <v>3</v>
      </c>
      <c r="F7" s="19">
        <f t="shared" ref="F7:F24" si="1">($B$4*$B$6) + (($B$5-$B$4)*G6) - (($B$5/$B$6)*G6^2)</f>
        <v>3699249.12</v>
      </c>
      <c r="G7" s="19">
        <f t="shared" ref="G7:G24" si="2">G6+F7</f>
        <v>19879249.120000001</v>
      </c>
      <c r="H7" s="17">
        <f t="shared" si="0"/>
        <v>0.79516996480000002</v>
      </c>
      <c r="I7" s="16">
        <f t="shared" ref="I7:I24" si="3">$B$4*($B$6-G6)</f>
        <v>3528000</v>
      </c>
      <c r="J7" s="16">
        <f t="shared" ref="J7:J24" si="4">$B$5*(G6/$B$6)*($B$6-G6)</f>
        <v>171249.12</v>
      </c>
    </row>
    <row r="8" spans="1:10" x14ac:dyDescent="0.3">
      <c r="E8">
        <v>4</v>
      </c>
      <c r="F8" s="19">
        <f t="shared" si="1"/>
        <v>2170456.3709099749</v>
      </c>
      <c r="G8" s="19">
        <f t="shared" si="2"/>
        <v>22049705.490909975</v>
      </c>
      <c r="H8" s="17">
        <f t="shared" si="0"/>
        <v>0.88198821963639895</v>
      </c>
      <c r="I8" s="16">
        <f t="shared" si="3"/>
        <v>2048300.3519999997</v>
      </c>
      <c r="J8" s="16">
        <f t="shared" si="4"/>
        <v>122156.01890997506</v>
      </c>
    </row>
    <row r="9" spans="1:10" x14ac:dyDescent="0.3">
      <c r="E9">
        <v>5</v>
      </c>
      <c r="F9" s="19">
        <f t="shared" si="1"/>
        <v>1258181.5536802707</v>
      </c>
      <c r="G9" s="19">
        <f t="shared" si="2"/>
        <v>23307887.044590246</v>
      </c>
      <c r="H9" s="17">
        <f t="shared" si="0"/>
        <v>0.93231548178360979</v>
      </c>
      <c r="I9" s="16">
        <f t="shared" si="3"/>
        <v>1180117.80363601</v>
      </c>
      <c r="J9" s="16">
        <f t="shared" si="4"/>
        <v>78063.75004426064</v>
      </c>
    </row>
    <row r="10" spans="1:10" x14ac:dyDescent="0.3">
      <c r="E10">
        <v>6</v>
      </c>
      <c r="F10" s="19">
        <f t="shared" si="1"/>
        <v>724172.67532155651</v>
      </c>
      <c r="G10" s="19">
        <f t="shared" si="2"/>
        <v>24032059.719911803</v>
      </c>
      <c r="H10" s="17">
        <f t="shared" si="0"/>
        <v>0.9612823887964721</v>
      </c>
      <c r="I10" s="16">
        <f t="shared" si="3"/>
        <v>676845.18216390163</v>
      </c>
      <c r="J10" s="16">
        <f t="shared" si="4"/>
        <v>47327.493157653982</v>
      </c>
    </row>
    <row r="11" spans="1:10" x14ac:dyDescent="0.3">
      <c r="E11">
        <v>7</v>
      </c>
      <c r="F11" s="19">
        <f t="shared" si="1"/>
        <v>415090.03037494456</v>
      </c>
      <c r="G11" s="19">
        <f t="shared" si="2"/>
        <v>24447149.750286747</v>
      </c>
      <c r="H11" s="17">
        <f t="shared" si="0"/>
        <v>0.97788599001146992</v>
      </c>
      <c r="I11" s="16">
        <f t="shared" si="3"/>
        <v>387176.11203527899</v>
      </c>
      <c r="J11" s="16">
        <f t="shared" si="4"/>
        <v>27913.918339665262</v>
      </c>
    </row>
    <row r="12" spans="1:10" x14ac:dyDescent="0.3">
      <c r="E12">
        <v>8</v>
      </c>
      <c r="F12" s="19">
        <f t="shared" si="1"/>
        <v>237358.83529836859</v>
      </c>
      <c r="G12" s="19">
        <f t="shared" si="2"/>
        <v>24684508.585585114</v>
      </c>
      <c r="H12" s="17">
        <f t="shared" si="0"/>
        <v>0.98738034342340453</v>
      </c>
      <c r="I12" s="16">
        <f t="shared" si="3"/>
        <v>221140.09988530132</v>
      </c>
      <c r="J12" s="16">
        <f t="shared" si="4"/>
        <v>16218.735413067989</v>
      </c>
    </row>
    <row r="13" spans="1:10" x14ac:dyDescent="0.3">
      <c r="E13">
        <v>9</v>
      </c>
      <c r="F13" s="19">
        <f t="shared" si="1"/>
        <v>135541.86639931728</v>
      </c>
      <c r="G13" s="19">
        <f t="shared" si="2"/>
        <v>24820050.451984432</v>
      </c>
      <c r="H13" s="17">
        <f t="shared" si="0"/>
        <v>0.99280201807937729</v>
      </c>
      <c r="I13" s="16">
        <f t="shared" si="3"/>
        <v>126196.56576595455</v>
      </c>
      <c r="J13" s="16">
        <f t="shared" si="4"/>
        <v>9345.3006333631838</v>
      </c>
    </row>
    <row r="14" spans="1:10" x14ac:dyDescent="0.3">
      <c r="E14">
        <v>10</v>
      </c>
      <c r="F14" s="19">
        <f t="shared" si="1"/>
        <v>77339.44743889675</v>
      </c>
      <c r="G14" s="19">
        <f t="shared" si="2"/>
        <v>24897389.899423327</v>
      </c>
      <c r="H14" s="17">
        <f t="shared" si="0"/>
        <v>0.99589559597693311</v>
      </c>
      <c r="I14" s="16">
        <f t="shared" si="3"/>
        <v>71979.819206227359</v>
      </c>
      <c r="J14" s="16">
        <f t="shared" si="4"/>
        <v>5359.6282326698438</v>
      </c>
    </row>
    <row r="15" spans="1:10" x14ac:dyDescent="0.3">
      <c r="E15">
        <v>11</v>
      </c>
      <c r="F15" s="19">
        <f t="shared" si="1"/>
        <v>44109.708648681408</v>
      </c>
      <c r="G15" s="19">
        <f t="shared" si="2"/>
        <v>24941499.608072009</v>
      </c>
      <c r="H15" s="17">
        <f t="shared" si="0"/>
        <v>0.99765998432288039</v>
      </c>
      <c r="I15" s="16">
        <f t="shared" si="3"/>
        <v>41044.040230669081</v>
      </c>
      <c r="J15" s="16">
        <f t="shared" si="4"/>
        <v>3065.668418011755</v>
      </c>
    </row>
    <row r="16" spans="1:10" x14ac:dyDescent="0.3">
      <c r="E16">
        <v>12</v>
      </c>
      <c r="F16" s="19">
        <f t="shared" si="1"/>
        <v>25151.061774009257</v>
      </c>
      <c r="G16" s="19">
        <f t="shared" si="2"/>
        <v>24966650.669846017</v>
      </c>
      <c r="H16" s="17">
        <f t="shared" si="0"/>
        <v>0.99866602679384064</v>
      </c>
      <c r="I16" s="16">
        <f t="shared" si="3"/>
        <v>23400.156771196427</v>
      </c>
      <c r="J16" s="16">
        <f t="shared" si="4"/>
        <v>1750.9050028128574</v>
      </c>
    </row>
    <row r="17" spans="5:10" x14ac:dyDescent="0.3">
      <c r="E17">
        <v>13</v>
      </c>
      <c r="F17" s="19">
        <f t="shared" si="1"/>
        <v>14338.877352827578</v>
      </c>
      <c r="G17" s="19">
        <f t="shared" si="2"/>
        <v>24980989.547198843</v>
      </c>
      <c r="H17" s="17">
        <f t="shared" si="0"/>
        <v>0.9992395818879537</v>
      </c>
      <c r="I17" s="16">
        <f t="shared" si="3"/>
        <v>13339.732061593235</v>
      </c>
      <c r="J17" s="16">
        <f t="shared" si="4"/>
        <v>999.14529123342936</v>
      </c>
    </row>
    <row r="18" spans="5:10" x14ac:dyDescent="0.3">
      <c r="E18">
        <v>14</v>
      </c>
      <c r="F18" s="19">
        <f t="shared" si="1"/>
        <v>8174.0610277180094</v>
      </c>
      <c r="G18" s="19">
        <f t="shared" si="2"/>
        <v>24989163.60822656</v>
      </c>
      <c r="H18" s="17">
        <f t="shared" si="0"/>
        <v>0.99956654432906245</v>
      </c>
      <c r="I18" s="16">
        <f t="shared" si="3"/>
        <v>7604.1811204627156</v>
      </c>
      <c r="J18" s="16">
        <f t="shared" si="4"/>
        <v>569.87990725585769</v>
      </c>
    </row>
    <row r="19" spans="5:10" x14ac:dyDescent="0.3">
      <c r="E19">
        <v>15</v>
      </c>
      <c r="F19" s="19">
        <f t="shared" si="1"/>
        <v>4659.5075497161597</v>
      </c>
      <c r="G19" s="19">
        <f t="shared" si="2"/>
        <v>24993823.115776278</v>
      </c>
      <c r="H19" s="17">
        <f t="shared" si="0"/>
        <v>0.99975292463105114</v>
      </c>
      <c r="I19" s="16">
        <f t="shared" si="3"/>
        <v>4334.5567093759773</v>
      </c>
      <c r="J19" s="16">
        <f t="shared" si="4"/>
        <v>324.95084033919733</v>
      </c>
    </row>
    <row r="20" spans="5:10" x14ac:dyDescent="0.3">
      <c r="E20">
        <v>16</v>
      </c>
      <c r="F20" s="19">
        <f t="shared" si="1"/>
        <v>2656.014431521995</v>
      </c>
      <c r="G20" s="19">
        <f t="shared" si="2"/>
        <v>24996479.130207799</v>
      </c>
      <c r="H20" s="17">
        <f t="shared" si="0"/>
        <v>0.99985916520831197</v>
      </c>
      <c r="I20" s="16">
        <f t="shared" si="3"/>
        <v>2470.7536894887689</v>
      </c>
      <c r="J20" s="16">
        <f t="shared" si="4"/>
        <v>185.26074203320172</v>
      </c>
    </row>
    <row r="21" spans="5:10" x14ac:dyDescent="0.3">
      <c r="E21">
        <v>17</v>
      </c>
      <c r="F21" s="19">
        <f t="shared" si="1"/>
        <v>1513.9591348180547</v>
      </c>
      <c r="G21" s="19">
        <f t="shared" si="2"/>
        <v>24997993.089342616</v>
      </c>
      <c r="H21" s="17">
        <f t="shared" si="0"/>
        <v>0.99991972357370462</v>
      </c>
      <c r="I21" s="16">
        <f t="shared" si="3"/>
        <v>1408.3479168802501</v>
      </c>
      <c r="J21" s="16">
        <f t="shared" si="4"/>
        <v>105.61121793710639</v>
      </c>
    </row>
    <row r="22" spans="5:10" x14ac:dyDescent="0.3">
      <c r="E22">
        <v>18</v>
      </c>
      <c r="F22" s="19">
        <f t="shared" si="1"/>
        <v>862.9667494466994</v>
      </c>
      <c r="G22" s="19">
        <f t="shared" si="2"/>
        <v>24998856.056092065</v>
      </c>
      <c r="H22" s="17">
        <f t="shared" si="0"/>
        <v>0.99995424224368257</v>
      </c>
      <c r="I22" s="16">
        <f t="shared" si="3"/>
        <v>802.7642629534007</v>
      </c>
      <c r="J22" s="16">
        <f t="shared" si="4"/>
        <v>60.202486493040979</v>
      </c>
    </row>
    <row r="23" spans="5:10" x14ac:dyDescent="0.3">
      <c r="E23">
        <v>19</v>
      </c>
      <c r="F23" s="19">
        <f t="shared" si="1"/>
        <v>491.89431008277461</v>
      </c>
      <c r="G23" s="19">
        <f t="shared" si="2"/>
        <v>24999347.950402148</v>
      </c>
      <c r="H23" s="17">
        <f t="shared" si="0"/>
        <v>0.99997391801608593</v>
      </c>
      <c r="I23" s="16">
        <f t="shared" si="3"/>
        <v>457.57756317406893</v>
      </c>
      <c r="J23" s="16">
        <f t="shared" si="4"/>
        <v>34.316746908857766</v>
      </c>
    </row>
    <row r="24" spans="5:10" x14ac:dyDescent="0.3">
      <c r="E24">
        <v>20</v>
      </c>
      <c r="F24" s="19">
        <f t="shared" si="1"/>
        <v>280.38081687362865</v>
      </c>
      <c r="G24" s="19">
        <f t="shared" si="2"/>
        <v>24999628.331219021</v>
      </c>
      <c r="H24" s="17">
        <f t="shared" si="0"/>
        <v>0.99998513324876082</v>
      </c>
      <c r="I24" s="16">
        <f t="shared" si="3"/>
        <v>260.81983914077284</v>
      </c>
      <c r="J24" s="16">
        <f t="shared" si="4"/>
        <v>19.560977733144291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6E20-E444-4D46-8657-631FD6527A1C}">
  <sheetPr>
    <tabColor rgb="FF92D050"/>
  </sheetPr>
  <dimension ref="A1:T25"/>
  <sheetViews>
    <sheetView zoomScale="71" workbookViewId="0">
      <selection activeCell="A2" sqref="A2"/>
    </sheetView>
  </sheetViews>
  <sheetFormatPr defaultRowHeight="14.4" x14ac:dyDescent="0.3"/>
  <cols>
    <col min="3" max="3" width="11.77734375" customWidth="1"/>
    <col min="4" max="4" width="11.77734375" hidden="1" customWidth="1"/>
    <col min="5" max="5" width="18.77734375" customWidth="1"/>
    <col min="6" max="6" width="17" hidden="1" customWidth="1"/>
    <col min="7" max="7" width="11.77734375" customWidth="1"/>
    <col min="8" max="8" width="13.5546875" bestFit="1" customWidth="1"/>
    <col min="9" max="9" width="14.88671875" bestFit="1" customWidth="1"/>
    <col min="10" max="10" width="13.5546875" bestFit="1" customWidth="1"/>
    <col min="14" max="14" width="11" hidden="1" customWidth="1"/>
    <col min="15" max="15" width="20" customWidth="1"/>
    <col min="16" max="16" width="17" hidden="1" customWidth="1"/>
    <col min="17" max="17" width="14.77734375" bestFit="1" customWidth="1"/>
    <col min="18" max="18" width="12" bestFit="1" customWidth="1"/>
    <col min="19" max="19" width="14.88671875" bestFit="1" customWidth="1"/>
    <col min="20" max="20" width="13.5546875" bestFit="1" customWidth="1"/>
  </cols>
  <sheetData>
    <row r="1" spans="1:20" ht="25.8" x14ac:dyDescent="0.5">
      <c r="A1" s="20" t="s">
        <v>14</v>
      </c>
    </row>
    <row r="3" spans="1:20" ht="15" thickBot="1" x14ac:dyDescent="0.35"/>
    <row r="4" spans="1:20" ht="15" thickBot="1" x14ac:dyDescent="0.35">
      <c r="C4" s="68" t="s">
        <v>15</v>
      </c>
      <c r="D4" s="69"/>
      <c r="E4" s="69"/>
      <c r="F4" s="69"/>
      <c r="G4" s="69"/>
      <c r="H4" s="69"/>
      <c r="I4" s="69"/>
      <c r="J4" s="70"/>
      <c r="M4" s="68" t="s">
        <v>16</v>
      </c>
      <c r="N4" s="69"/>
      <c r="O4" s="69"/>
      <c r="P4" s="69"/>
      <c r="Q4" s="69"/>
      <c r="R4" s="69"/>
      <c r="S4" s="69"/>
      <c r="T4" s="70"/>
    </row>
    <row r="5" spans="1:20" ht="15" thickBot="1" x14ac:dyDescent="0.35">
      <c r="C5" s="29" t="s">
        <v>10</v>
      </c>
      <c r="D5" s="30" t="s">
        <v>22</v>
      </c>
      <c r="E5" s="30" t="s">
        <v>23</v>
      </c>
      <c r="F5" s="31" t="s">
        <v>11</v>
      </c>
      <c r="G5" s="30" t="s">
        <v>12</v>
      </c>
      <c r="H5" s="30" t="s">
        <v>13</v>
      </c>
      <c r="I5" s="29" t="s">
        <v>17</v>
      </c>
      <c r="J5" s="32" t="s">
        <v>18</v>
      </c>
      <c r="M5" s="29" t="s">
        <v>10</v>
      </c>
      <c r="N5" s="30" t="s">
        <v>22</v>
      </c>
      <c r="O5" s="30" t="s">
        <v>23</v>
      </c>
      <c r="P5" s="31" t="s">
        <v>11</v>
      </c>
      <c r="Q5" s="30" t="s">
        <v>12</v>
      </c>
      <c r="R5" s="30" t="s">
        <v>13</v>
      </c>
      <c r="S5" s="29" t="s">
        <v>17</v>
      </c>
      <c r="T5" s="32" t="s">
        <v>18</v>
      </c>
    </row>
    <row r="6" spans="1:20" x14ac:dyDescent="0.3">
      <c r="C6" s="7">
        <f>'Part 1 Q1'!E5</f>
        <v>1</v>
      </c>
      <c r="D6" s="18">
        <f>'Part 1 Q1'!F5</f>
        <v>750000</v>
      </c>
      <c r="E6" s="19">
        <f>'Part 1 Q1'!G5</f>
        <v>750000</v>
      </c>
      <c r="F6" s="21">
        <f>'Part 1 Q1'!H5</f>
        <v>0.03</v>
      </c>
      <c r="G6" s="16">
        <f>'Part 1 Q1'!I5</f>
        <v>750000</v>
      </c>
      <c r="H6">
        <f>'Part 1 Q1'!J5</f>
        <v>0</v>
      </c>
      <c r="I6" s="27">
        <f>G6/E6</f>
        <v>1</v>
      </c>
      <c r="J6" s="22">
        <f>H6/E6</f>
        <v>0</v>
      </c>
      <c r="M6" s="7">
        <f>'Part 1 Q2'!E5</f>
        <v>1</v>
      </c>
      <c r="N6" s="18">
        <f>'Part 1 Q2'!F5</f>
        <v>10000000</v>
      </c>
      <c r="O6" s="19">
        <f>'Part 1 Q2'!G5</f>
        <v>10000000</v>
      </c>
      <c r="P6" s="21">
        <f>'Part 1 Q2'!H5</f>
        <v>0.4</v>
      </c>
      <c r="Q6" s="16">
        <f>'Part 1 Q2'!I5</f>
        <v>10000000</v>
      </c>
      <c r="R6">
        <f>'Part 1 Q2'!J5</f>
        <v>0</v>
      </c>
      <c r="S6" s="27">
        <f>Q6/O6</f>
        <v>1</v>
      </c>
      <c r="T6" s="22">
        <f>R6/O6</f>
        <v>0</v>
      </c>
    </row>
    <row r="7" spans="1:20" x14ac:dyDescent="0.3">
      <c r="C7" s="7">
        <f>'Part 1 Q1'!E6</f>
        <v>2</v>
      </c>
      <c r="D7" s="19">
        <f>'Part 1 Q1'!F6</f>
        <v>1018500</v>
      </c>
      <c r="E7" s="19">
        <f>'Part 1 Q1'!G6</f>
        <v>1768500</v>
      </c>
      <c r="F7" s="21">
        <f>'Part 1 Q1'!H6</f>
        <v>7.0739999999999997E-2</v>
      </c>
      <c r="G7" s="16">
        <f>'Part 1 Q1'!I6</f>
        <v>727500</v>
      </c>
      <c r="H7" s="16">
        <f>'Part 1 Q1'!J6</f>
        <v>291000</v>
      </c>
      <c r="I7" s="27">
        <f t="shared" ref="I7:I25" si="0">G7/E7</f>
        <v>0.41136556403731978</v>
      </c>
      <c r="J7" s="22">
        <f t="shared" ref="J7:J25" si="1">H7/E7</f>
        <v>0.1645462256149279</v>
      </c>
      <c r="M7" s="7">
        <f>'Part 1 Q2'!E6</f>
        <v>2</v>
      </c>
      <c r="N7" s="19">
        <f>'Part 1 Q2'!F6</f>
        <v>6180000</v>
      </c>
      <c r="O7" s="19">
        <f>'Part 1 Q2'!G6</f>
        <v>16180000</v>
      </c>
      <c r="P7" s="21">
        <f>'Part 1 Q2'!H6</f>
        <v>0.6472</v>
      </c>
      <c r="Q7" s="16">
        <f>'Part 1 Q2'!I6</f>
        <v>6000000</v>
      </c>
      <c r="R7" s="16">
        <f>'Part 1 Q2'!J6</f>
        <v>180000</v>
      </c>
      <c r="S7" s="27">
        <f t="shared" ref="S7:S25" si="2">Q7/O7</f>
        <v>0.37082818294190356</v>
      </c>
      <c r="T7" s="22">
        <f t="shared" ref="T7:T25" si="3">R7/O7</f>
        <v>1.1124845488257108E-2</v>
      </c>
    </row>
    <row r="8" spans="1:20" x14ac:dyDescent="0.3">
      <c r="C8" s="7">
        <f>'Part 1 Q1'!E7</f>
        <v>3</v>
      </c>
      <c r="D8" s="19">
        <f>'Part 1 Q1'!F7</f>
        <v>1354303.524</v>
      </c>
      <c r="E8" s="19">
        <f>'Part 1 Q1'!G7</f>
        <v>3122803.5240000002</v>
      </c>
      <c r="F8" s="21">
        <f>'Part 1 Q1'!H7</f>
        <v>0.12491214096000001</v>
      </c>
      <c r="G8" s="16">
        <f>'Part 1 Q1'!I7</f>
        <v>696945</v>
      </c>
      <c r="H8" s="16">
        <f>'Part 1 Q1'!J7</f>
        <v>657358.52400000009</v>
      </c>
      <c r="I8" s="27">
        <f t="shared" si="0"/>
        <v>0.22317926652884101</v>
      </c>
      <c r="J8" s="22">
        <f t="shared" si="1"/>
        <v>0.21050268419000287</v>
      </c>
      <c r="M8" s="7">
        <f>'Part 1 Q2'!E7</f>
        <v>3</v>
      </c>
      <c r="N8" s="19">
        <f>'Part 1 Q2'!F7</f>
        <v>3699249.12</v>
      </c>
      <c r="O8" s="19">
        <f>'Part 1 Q2'!G7</f>
        <v>19879249.120000001</v>
      </c>
      <c r="P8" s="21">
        <f>'Part 1 Q2'!H7</f>
        <v>0.79516996480000002</v>
      </c>
      <c r="Q8" s="16">
        <f>'Part 1 Q2'!I7</f>
        <v>3528000</v>
      </c>
      <c r="R8" s="16">
        <f>'Part 1 Q2'!J7</f>
        <v>171249.12</v>
      </c>
      <c r="S8" s="27">
        <f t="shared" si="2"/>
        <v>0.17747149194134149</v>
      </c>
      <c r="T8" s="22">
        <f t="shared" si="3"/>
        <v>8.6144662188327153E-3</v>
      </c>
    </row>
    <row r="9" spans="1:20" x14ac:dyDescent="0.3">
      <c r="C9" s="7">
        <f>'Part 1 Q1'!E8</f>
        <v>4</v>
      </c>
      <c r="D9" s="19">
        <f>'Part 1 Q1'!F8</f>
        <v>1749406.874287891</v>
      </c>
      <c r="E9" s="19">
        <f>'Part 1 Q1'!G8</f>
        <v>4872210.3982878914</v>
      </c>
      <c r="F9" s="21">
        <f>'Part 1 Q1'!H8</f>
        <v>0.19488841593151565</v>
      </c>
      <c r="G9" s="16">
        <f>'Part 1 Q1'!I8</f>
        <v>656315.89428000001</v>
      </c>
      <c r="H9" s="16">
        <f>'Part 1 Q1'!J8</f>
        <v>1093090.9800078911</v>
      </c>
      <c r="I9" s="27">
        <f t="shared" si="0"/>
        <v>0.1347059836559257</v>
      </c>
      <c r="J9" s="22">
        <f t="shared" si="1"/>
        <v>0.22435217091445936</v>
      </c>
      <c r="M9" s="7">
        <f>'Part 1 Q2'!E8</f>
        <v>4</v>
      </c>
      <c r="N9" s="19">
        <f>'Part 1 Q2'!F8</f>
        <v>2170456.3709099749</v>
      </c>
      <c r="O9" s="19">
        <f>'Part 1 Q2'!G8</f>
        <v>22049705.490909975</v>
      </c>
      <c r="P9" s="21">
        <f>'Part 1 Q2'!H8</f>
        <v>0.88198821963639895</v>
      </c>
      <c r="Q9" s="16">
        <f>'Part 1 Q2'!I8</f>
        <v>2048300.3519999997</v>
      </c>
      <c r="R9" s="16">
        <f>'Part 1 Q2'!J8</f>
        <v>122156.01890997506</v>
      </c>
      <c r="S9" s="27">
        <f t="shared" si="2"/>
        <v>9.2894680740494007E-2</v>
      </c>
      <c r="T9" s="22">
        <f t="shared" si="3"/>
        <v>5.5400295010894392E-3</v>
      </c>
    </row>
    <row r="10" spans="1:20" x14ac:dyDescent="0.3">
      <c r="C10" s="7">
        <f>'Part 1 Q1'!E9</f>
        <v>5</v>
      </c>
      <c r="D10" s="19">
        <f>'Part 1 Q1'!F9</f>
        <v>2172902.9007235654</v>
      </c>
      <c r="E10" s="19">
        <f>'Part 1 Q1'!G9</f>
        <v>7045113.2990114568</v>
      </c>
      <c r="F10" s="21">
        <f>'Part 1 Q1'!H9</f>
        <v>0.28180453196045829</v>
      </c>
      <c r="G10" s="16">
        <f>'Part 1 Q1'!I9</f>
        <v>603833.68805136322</v>
      </c>
      <c r="H10" s="16">
        <f>'Part 1 Q1'!J9</f>
        <v>1569069.2126722021</v>
      </c>
      <c r="I10" s="27">
        <f t="shared" si="0"/>
        <v>8.5709578032774986E-2</v>
      </c>
      <c r="J10" s="22">
        <f t="shared" si="1"/>
        <v>0.22271738523954865</v>
      </c>
      <c r="M10" s="7">
        <f>'Part 1 Q2'!E9</f>
        <v>5</v>
      </c>
      <c r="N10" s="19">
        <f>'Part 1 Q2'!F9</f>
        <v>1258181.5536802707</v>
      </c>
      <c r="O10" s="19">
        <f>'Part 1 Q2'!G9</f>
        <v>23307887.044590246</v>
      </c>
      <c r="P10" s="21">
        <f>'Part 1 Q2'!H9</f>
        <v>0.93231548178360979</v>
      </c>
      <c r="Q10" s="16">
        <f>'Part 1 Q2'!I9</f>
        <v>1180117.80363601</v>
      </c>
      <c r="R10" s="16">
        <f>'Part 1 Q2'!J9</f>
        <v>78063.75004426064</v>
      </c>
      <c r="S10" s="27">
        <f t="shared" si="2"/>
        <v>5.0631693957428676E-2</v>
      </c>
      <c r="T10" s="22">
        <f t="shared" si="3"/>
        <v>3.3492418208015649E-3</v>
      </c>
    </row>
    <row r="11" spans="1:20" x14ac:dyDescent="0.3">
      <c r="C11" s="7">
        <f>'Part 1 Q1'!E10</f>
        <v>6</v>
      </c>
      <c r="D11" s="19">
        <f>'Part 1 Q1'!F10</f>
        <v>2562553.9782997095</v>
      </c>
      <c r="E11" s="19">
        <f>'Part 1 Q1'!G10</f>
        <v>9607667.2773111667</v>
      </c>
      <c r="F11" s="21">
        <f>'Part 1 Q1'!H10</f>
        <v>0.3843066910924467</v>
      </c>
      <c r="G11" s="16">
        <f>'Part 1 Q1'!I10</f>
        <v>538646.60102965625</v>
      </c>
      <c r="H11" s="16">
        <f>'Part 1 Q1'!J10</f>
        <v>2023907.3772700534</v>
      </c>
      <c r="I11" s="27">
        <f t="shared" si="0"/>
        <v>5.6064243846338076E-2</v>
      </c>
      <c r="J11" s="22">
        <f t="shared" si="1"/>
        <v>0.21065543995779074</v>
      </c>
      <c r="M11" s="7">
        <f>'Part 1 Q2'!E10</f>
        <v>6</v>
      </c>
      <c r="N11" s="19">
        <f>'Part 1 Q2'!F10</f>
        <v>724172.67532155651</v>
      </c>
      <c r="O11" s="19">
        <f>'Part 1 Q2'!G10</f>
        <v>24032059.719911803</v>
      </c>
      <c r="P11" s="21">
        <f>'Part 1 Q2'!H10</f>
        <v>0.9612823887964721</v>
      </c>
      <c r="Q11" s="16">
        <f>'Part 1 Q2'!I10</f>
        <v>676845.18216390163</v>
      </c>
      <c r="R11" s="16">
        <f>'Part 1 Q2'!J10</f>
        <v>47327.493157653982</v>
      </c>
      <c r="S11" s="27">
        <f t="shared" si="2"/>
        <v>2.8164260161316946E-2</v>
      </c>
      <c r="T11" s="22">
        <f t="shared" si="3"/>
        <v>1.969348183603285E-3</v>
      </c>
    </row>
    <row r="12" spans="1:20" x14ac:dyDescent="0.3">
      <c r="C12" s="7">
        <f>'Part 1 Q1'!E11</f>
        <v>7</v>
      </c>
      <c r="D12" s="19">
        <f>'Part 1 Q1'!F11</f>
        <v>2827920.5644208789</v>
      </c>
      <c r="E12" s="19">
        <f>'Part 1 Q1'!G11</f>
        <v>12435587.841732046</v>
      </c>
      <c r="F12" s="21">
        <f>'Part 1 Q1'!H11</f>
        <v>0.49742351366928184</v>
      </c>
      <c r="G12" s="16">
        <f>'Part 1 Q1'!I11</f>
        <v>461769.98168066499</v>
      </c>
      <c r="H12" s="16">
        <f>'Part 1 Q1'!J11</f>
        <v>2366150.5827402147</v>
      </c>
      <c r="I12" s="27">
        <f t="shared" si="0"/>
        <v>3.7132943577546956E-2</v>
      </c>
      <c r="J12" s="22">
        <f t="shared" si="1"/>
        <v>0.19027251569079456</v>
      </c>
      <c r="M12" s="7">
        <f>'Part 1 Q2'!E11</f>
        <v>7</v>
      </c>
      <c r="N12" s="19">
        <f>'Part 1 Q2'!F11</f>
        <v>415090.03037494456</v>
      </c>
      <c r="O12" s="19">
        <f>'Part 1 Q2'!G11</f>
        <v>24447149.750286747</v>
      </c>
      <c r="P12" s="21">
        <f>'Part 1 Q2'!H11</f>
        <v>0.97788599001146992</v>
      </c>
      <c r="Q12" s="16">
        <f>'Part 1 Q2'!I11</f>
        <v>387176.11203527899</v>
      </c>
      <c r="R12" s="16">
        <f>'Part 1 Q2'!J11</f>
        <v>27913.918339665262</v>
      </c>
      <c r="S12" s="27">
        <f t="shared" si="2"/>
        <v>1.5837270029024048E-2</v>
      </c>
      <c r="T12" s="22">
        <f t="shared" si="3"/>
        <v>1.1418066574136257E-3</v>
      </c>
    </row>
    <row r="13" spans="1:20" x14ac:dyDescent="0.3">
      <c r="C13" s="7">
        <f>'Part 1 Q1'!E12</f>
        <v>8</v>
      </c>
      <c r="D13" s="19">
        <f>'Part 1 Q1'!F12</f>
        <v>2876865.9819299146</v>
      </c>
      <c r="E13" s="19">
        <f>'Part 1 Q1'!G12</f>
        <v>15312453.823661961</v>
      </c>
      <c r="F13" s="21">
        <f>'Part 1 Q1'!H12</f>
        <v>0.61249815294647847</v>
      </c>
      <c r="G13" s="16">
        <f>'Part 1 Q1'!I12</f>
        <v>376932.36474803864</v>
      </c>
      <c r="H13" s="16">
        <f>'Part 1 Q1'!J12</f>
        <v>2499933.6171818762</v>
      </c>
      <c r="I13" s="27">
        <f t="shared" si="0"/>
        <v>2.4616065399366251E-2</v>
      </c>
      <c r="J13" s="22">
        <f t="shared" si="1"/>
        <v>0.16326146324887458</v>
      </c>
      <c r="M13" s="7">
        <f>'Part 1 Q2'!E12</f>
        <v>8</v>
      </c>
      <c r="N13" s="19">
        <f>'Part 1 Q2'!F12</f>
        <v>237358.83529836859</v>
      </c>
      <c r="O13" s="19">
        <f>'Part 1 Q2'!G12</f>
        <v>24684508.585585114</v>
      </c>
      <c r="P13" s="21">
        <f>'Part 1 Q2'!H12</f>
        <v>0.98738034342340453</v>
      </c>
      <c r="Q13" s="16">
        <f>'Part 1 Q2'!I12</f>
        <v>221140.09988530132</v>
      </c>
      <c r="R13" s="16">
        <f>'Part 1 Q2'!J12</f>
        <v>16218.735413067989</v>
      </c>
      <c r="S13" s="27">
        <f t="shared" si="2"/>
        <v>8.9586591978760063E-3</v>
      </c>
      <c r="T13" s="22">
        <f t="shared" si="3"/>
        <v>6.5704104891677528E-4</v>
      </c>
    </row>
    <row r="14" spans="1:20" x14ac:dyDescent="0.3">
      <c r="C14" s="7">
        <f>'Part 1 Q1'!E13</f>
        <v>9</v>
      </c>
      <c r="D14" s="19">
        <f>'Part 1 Q1'!F13</f>
        <v>2664068.0411264482</v>
      </c>
      <c r="E14" s="19">
        <f>'Part 1 Q1'!G13</f>
        <v>17976521.864788409</v>
      </c>
      <c r="F14" s="21">
        <f>'Part 1 Q1'!H13</f>
        <v>0.71906087459153634</v>
      </c>
      <c r="G14" s="16">
        <f>'Part 1 Q1'!I13</f>
        <v>290626.38529014116</v>
      </c>
      <c r="H14" s="16">
        <f>'Part 1 Q1'!J13</f>
        <v>2373441.6558363074</v>
      </c>
      <c r="I14" s="27">
        <f t="shared" si="0"/>
        <v>1.6166997569168642E-2</v>
      </c>
      <c r="J14" s="22">
        <f t="shared" si="1"/>
        <v>0.13203008199741334</v>
      </c>
      <c r="M14" s="7">
        <f>'Part 1 Q2'!E13</f>
        <v>9</v>
      </c>
      <c r="N14" s="19">
        <f>'Part 1 Q2'!F13</f>
        <v>135541.86639931728</v>
      </c>
      <c r="O14" s="19">
        <f>'Part 1 Q2'!G13</f>
        <v>24820050.451984432</v>
      </c>
      <c r="P14" s="21">
        <f>'Part 1 Q2'!H13</f>
        <v>0.99280201807937729</v>
      </c>
      <c r="Q14" s="16">
        <f>'Part 1 Q2'!I13</f>
        <v>126196.56576595455</v>
      </c>
      <c r="R14" s="16">
        <f>'Part 1 Q2'!J13</f>
        <v>9345.3006333631838</v>
      </c>
      <c r="S14" s="27">
        <f t="shared" si="2"/>
        <v>5.0844604852874013E-3</v>
      </c>
      <c r="T14" s="22">
        <f t="shared" si="3"/>
        <v>3.7652222550643531E-4</v>
      </c>
    </row>
    <row r="15" spans="1:20" x14ac:dyDescent="0.3">
      <c r="C15" s="7">
        <f>'Part 1 Q1'!E14</f>
        <v>10</v>
      </c>
      <c r="D15" s="19">
        <f>'Part 1 Q1'!F14</f>
        <v>2230827.6762882583</v>
      </c>
      <c r="E15" s="19">
        <f>'Part 1 Q1'!G14</f>
        <v>20207349.541076668</v>
      </c>
      <c r="F15" s="21">
        <f>'Part 1 Q1'!H14</f>
        <v>0.80829398164306665</v>
      </c>
      <c r="G15" s="16">
        <f>'Part 1 Q1'!I14</f>
        <v>210704.34405634771</v>
      </c>
      <c r="H15" s="16">
        <f>'Part 1 Q1'!J14</f>
        <v>2020123.3322319118</v>
      </c>
      <c r="I15" s="27">
        <f t="shared" si="0"/>
        <v>1.0427114334219665E-2</v>
      </c>
      <c r="J15" s="22">
        <f t="shared" si="1"/>
        <v>9.9969732701732525E-2</v>
      </c>
      <c r="M15" s="7">
        <f>'Part 1 Q2'!E14</f>
        <v>10</v>
      </c>
      <c r="N15" s="19">
        <f>'Part 1 Q2'!F14</f>
        <v>77339.44743889675</v>
      </c>
      <c r="O15" s="19">
        <f>'Part 1 Q2'!G14</f>
        <v>24897389.899423327</v>
      </c>
      <c r="P15" s="21">
        <f>'Part 1 Q2'!H14</f>
        <v>0.99589559597693311</v>
      </c>
      <c r="Q15" s="16">
        <f>'Part 1 Q2'!I14</f>
        <v>71979.819206227359</v>
      </c>
      <c r="R15" s="16">
        <f>'Part 1 Q2'!J14</f>
        <v>5359.6282326698438</v>
      </c>
      <c r="S15" s="27">
        <f t="shared" si="2"/>
        <v>2.8910588417902614E-3</v>
      </c>
      <c r="T15" s="22">
        <f t="shared" si="3"/>
        <v>2.1526867893866992E-4</v>
      </c>
    </row>
    <row r="16" spans="1:20" x14ac:dyDescent="0.3">
      <c r="C16" s="7">
        <f>'Part 1 Q1'!E15</f>
        <v>11</v>
      </c>
      <c r="D16" s="19">
        <f>'Part 1 Q1'!F15</f>
        <v>1693327.7225943441</v>
      </c>
      <c r="E16" s="19">
        <f>'Part 1 Q1'!G15</f>
        <v>21900677.263671011</v>
      </c>
      <c r="F16" s="21">
        <f>'Part 1 Q1'!H15</f>
        <v>0.87602709054684047</v>
      </c>
      <c r="G16" s="16">
        <f>'Part 1 Q1'!I15</f>
        <v>143779.51376769997</v>
      </c>
      <c r="H16" s="16">
        <f>'Part 1 Q1'!J15</f>
        <v>1549548.2088266446</v>
      </c>
      <c r="I16" s="27">
        <f t="shared" si="0"/>
        <v>6.5650715745764806E-3</v>
      </c>
      <c r="J16" s="22">
        <f t="shared" si="1"/>
        <v>7.0753437903815219E-2</v>
      </c>
      <c r="M16" s="7">
        <f>'Part 1 Q2'!E15</f>
        <v>11</v>
      </c>
      <c r="N16" s="19">
        <f>'Part 1 Q2'!F15</f>
        <v>44109.708648681408</v>
      </c>
      <c r="O16" s="19">
        <f>'Part 1 Q2'!G15</f>
        <v>24941499.608072009</v>
      </c>
      <c r="P16" s="21">
        <f>'Part 1 Q2'!H15</f>
        <v>0.99765998432288039</v>
      </c>
      <c r="Q16" s="16">
        <f>'Part 1 Q2'!I15</f>
        <v>41044.040230669081</v>
      </c>
      <c r="R16" s="16">
        <f>'Part 1 Q2'!J15</f>
        <v>3065.668418011755</v>
      </c>
      <c r="S16" s="27">
        <f t="shared" si="2"/>
        <v>1.6456123679662663E-3</v>
      </c>
      <c r="T16" s="22">
        <f t="shared" si="3"/>
        <v>1.2291435824570825E-4</v>
      </c>
    </row>
    <row r="17" spans="3:20" x14ac:dyDescent="0.3">
      <c r="C17" s="7">
        <f>'Part 1 Q1'!E16</f>
        <v>12</v>
      </c>
      <c r="D17" s="19">
        <f>'Part 1 Q1'!F16</f>
        <v>1179015.9538386511</v>
      </c>
      <c r="E17" s="19">
        <f>'Part 1 Q1'!G16</f>
        <v>23079693.217509661</v>
      </c>
      <c r="F17" s="21">
        <f>'Part 1 Q1'!H16</f>
        <v>0.92318772870038646</v>
      </c>
      <c r="G17" s="16">
        <f>'Part 1 Q1'!I16</f>
        <v>92979.682089869675</v>
      </c>
      <c r="H17" s="16">
        <f>'Part 1 Q1'!J16</f>
        <v>1086036.2717487828</v>
      </c>
      <c r="I17" s="27">
        <f t="shared" si="0"/>
        <v>4.0286359620815768E-3</v>
      </c>
      <c r="J17" s="22">
        <f t="shared" si="1"/>
        <v>4.7055923209795944E-2</v>
      </c>
      <c r="M17" s="7">
        <f>'Part 1 Q2'!E16</f>
        <v>12</v>
      </c>
      <c r="N17" s="19">
        <f>'Part 1 Q2'!F16</f>
        <v>25151.061774009257</v>
      </c>
      <c r="O17" s="19">
        <f>'Part 1 Q2'!G16</f>
        <v>24966650.669846017</v>
      </c>
      <c r="P17" s="21">
        <f>'Part 1 Q2'!H16</f>
        <v>0.99866602679384064</v>
      </c>
      <c r="Q17" s="16">
        <f>'Part 1 Q2'!I16</f>
        <v>23400.156771196427</v>
      </c>
      <c r="R17" s="16">
        <f>'Part 1 Q2'!J16</f>
        <v>1750.9050028128574</v>
      </c>
      <c r="S17" s="27">
        <f t="shared" si="2"/>
        <v>9.3725654596747514E-4</v>
      </c>
      <c r="T17" s="22">
        <f t="shared" si="3"/>
        <v>7.0129751321732102E-5</v>
      </c>
    </row>
    <row r="18" spans="3:20" x14ac:dyDescent="0.3">
      <c r="C18" s="7">
        <f>'Part 1 Q1'!E17</f>
        <v>13</v>
      </c>
      <c r="D18" s="19">
        <f>'Part 1 Q1'!F17</f>
        <v>766730.66624879092</v>
      </c>
      <c r="E18" s="19">
        <f>'Part 1 Q1'!G17</f>
        <v>23846423.883758452</v>
      </c>
      <c r="F18" s="21">
        <f>'Part 1 Q1'!H17</f>
        <v>0.9538569553503381</v>
      </c>
      <c r="G18" s="16">
        <f>'Part 1 Q1'!I17</f>
        <v>57609.203474710172</v>
      </c>
      <c r="H18" s="16">
        <f>'Part 1 Q1'!J17</f>
        <v>709121.46277408127</v>
      </c>
      <c r="I18" s="27">
        <f t="shared" si="0"/>
        <v>2.4158424657521583E-3</v>
      </c>
      <c r="J18" s="22">
        <f t="shared" si="1"/>
        <v>2.9737014918075681E-2</v>
      </c>
      <c r="M18" s="7">
        <f>'Part 1 Q2'!E17</f>
        <v>13</v>
      </c>
      <c r="N18" s="19">
        <f>'Part 1 Q2'!F17</f>
        <v>14338.877352827578</v>
      </c>
      <c r="O18" s="19">
        <f>'Part 1 Q2'!G17</f>
        <v>24980989.547198843</v>
      </c>
      <c r="P18" s="21">
        <f>'Part 1 Q2'!H17</f>
        <v>0.9992395818879537</v>
      </c>
      <c r="Q18" s="16">
        <f>'Part 1 Q2'!I17</f>
        <v>13339.732061593235</v>
      </c>
      <c r="R18" s="16">
        <f>'Part 1 Q2'!J17</f>
        <v>999.14529123342936</v>
      </c>
      <c r="S18" s="27">
        <f t="shared" si="2"/>
        <v>5.3399534219368181E-4</v>
      </c>
      <c r="T18" s="22">
        <f t="shared" si="3"/>
        <v>3.9996225503623615E-5</v>
      </c>
    </row>
    <row r="19" spans="3:20" x14ac:dyDescent="0.3">
      <c r="C19" s="7">
        <f>'Part 1 Q1'!E18</f>
        <v>14</v>
      </c>
      <c r="D19" s="19">
        <f>'Part 1 Q1'!F18</f>
        <v>474745.92428845726</v>
      </c>
      <c r="E19" s="19">
        <f>'Part 1 Q1'!G18</f>
        <v>24321169.808046907</v>
      </c>
      <c r="F19" s="21">
        <f>'Part 1 Q1'!H18</f>
        <v>0.97284679232187632</v>
      </c>
      <c r="G19" s="16">
        <f>'Part 1 Q1'!I18</f>
        <v>34607.283487246445</v>
      </c>
      <c r="H19" s="16">
        <f>'Part 1 Q1'!J18</f>
        <v>440138.6408012124</v>
      </c>
      <c r="I19" s="27">
        <f t="shared" si="0"/>
        <v>1.4229284101209751E-3</v>
      </c>
      <c r="J19" s="22">
        <f t="shared" si="1"/>
        <v>1.8096935479459876E-2</v>
      </c>
      <c r="M19" s="7">
        <f>'Part 1 Q2'!E18</f>
        <v>14</v>
      </c>
      <c r="N19" s="19">
        <f>'Part 1 Q2'!F18</f>
        <v>8174.0610277180094</v>
      </c>
      <c r="O19" s="19">
        <f>'Part 1 Q2'!G18</f>
        <v>24989163.60822656</v>
      </c>
      <c r="P19" s="21">
        <f>'Part 1 Q2'!H18</f>
        <v>0.99956654432906245</v>
      </c>
      <c r="Q19" s="16">
        <f>'Part 1 Q2'!I18</f>
        <v>7604.1811204627156</v>
      </c>
      <c r="R19" s="16">
        <f>'Part 1 Q2'!J18</f>
        <v>569.87990725585769</v>
      </c>
      <c r="S19" s="27">
        <f t="shared" si="2"/>
        <v>3.0429914500857406E-4</v>
      </c>
      <c r="T19" s="22">
        <f t="shared" si="3"/>
        <v>2.2805081282042203E-5</v>
      </c>
    </row>
    <row r="20" spans="3:20" x14ac:dyDescent="0.3">
      <c r="C20" s="7">
        <f>'Part 1 Q1'!E19</f>
        <v>15</v>
      </c>
      <c r="D20" s="19">
        <f>'Part 1 Q1'!F19</f>
        <v>284524.0156677179</v>
      </c>
      <c r="E20" s="19">
        <f>'Part 1 Q1'!G19</f>
        <v>24605693.823714625</v>
      </c>
      <c r="F20" s="21">
        <f>'Part 1 Q1'!H19</f>
        <v>0.984227752948585</v>
      </c>
      <c r="G20" s="16">
        <f>'Part 1 Q1'!I19</f>
        <v>20364.905758592784</v>
      </c>
      <c r="H20" s="16">
        <f>'Part 1 Q1'!J19</f>
        <v>264159.10990912397</v>
      </c>
      <c r="I20" s="27">
        <f t="shared" si="0"/>
        <v>8.2765013270893301E-4</v>
      </c>
      <c r="J20" s="22">
        <f t="shared" si="1"/>
        <v>1.0735690356942143E-2</v>
      </c>
      <c r="M20" s="7">
        <f>'Part 1 Q2'!E19</f>
        <v>15</v>
      </c>
      <c r="N20" s="19">
        <f>'Part 1 Q2'!F19</f>
        <v>4659.5075497161597</v>
      </c>
      <c r="O20" s="19">
        <f>'Part 1 Q2'!G19</f>
        <v>24993823.115776278</v>
      </c>
      <c r="P20" s="21">
        <f>'Part 1 Q2'!H19</f>
        <v>0.99975292463105114</v>
      </c>
      <c r="Q20" s="16">
        <f>'Part 1 Q2'!I19</f>
        <v>4334.5567093759773</v>
      </c>
      <c r="R20" s="16">
        <f>'Part 1 Q2'!J19</f>
        <v>324.95084033919733</v>
      </c>
      <c r="S20" s="27">
        <f t="shared" si="2"/>
        <v>1.7342511744991804E-4</v>
      </c>
      <c r="T20" s="22">
        <f t="shared" si="3"/>
        <v>1.3001245901195725E-5</v>
      </c>
    </row>
    <row r="21" spans="3:20" x14ac:dyDescent="0.3">
      <c r="C21" s="7">
        <f>'Part 1 Q1'!E20</f>
        <v>16</v>
      </c>
      <c r="D21" s="19">
        <f>'Part 1 Q1'!F20</f>
        <v>167064.0180322025</v>
      </c>
      <c r="E21" s="19">
        <f>'Part 1 Q1'!G20</f>
        <v>24772757.841746829</v>
      </c>
      <c r="F21" s="21">
        <f>'Part 1 Q1'!H20</f>
        <v>0.99091031366987314</v>
      </c>
      <c r="G21" s="16">
        <f>'Part 1 Q1'!I20</f>
        <v>11829.185288561246</v>
      </c>
      <c r="H21" s="16">
        <f>'Part 1 Q1'!J20</f>
        <v>155234.83274364128</v>
      </c>
      <c r="I21" s="27">
        <f t="shared" si="0"/>
        <v>4.7750780773494702E-4</v>
      </c>
      <c r="J21" s="22">
        <f t="shared" si="1"/>
        <v>6.2663524882982926E-3</v>
      </c>
      <c r="M21" s="7">
        <f>'Part 1 Q2'!E20</f>
        <v>16</v>
      </c>
      <c r="N21" s="19">
        <f>'Part 1 Q2'!F20</f>
        <v>2656.014431521995</v>
      </c>
      <c r="O21" s="19">
        <f>'Part 1 Q2'!G20</f>
        <v>24996479.130207799</v>
      </c>
      <c r="P21" s="21">
        <f>'Part 1 Q2'!H20</f>
        <v>0.99985916520831197</v>
      </c>
      <c r="Q21" s="16">
        <f>'Part 1 Q2'!I20</f>
        <v>2470.7536894887689</v>
      </c>
      <c r="R21" s="16">
        <f>'Part 1 Q2'!J20</f>
        <v>185.26074203320172</v>
      </c>
      <c r="S21" s="27">
        <f t="shared" si="2"/>
        <v>9.8844068263314222E-5</v>
      </c>
      <c r="T21" s="22">
        <f t="shared" si="3"/>
        <v>7.411473474650973E-6</v>
      </c>
    </row>
    <row r="22" spans="3:20" x14ac:dyDescent="0.3">
      <c r="C22" s="7">
        <f>'Part 1 Q1'!E21</f>
        <v>17</v>
      </c>
      <c r="D22" s="19">
        <f>'Part 1 Q1'!F21</f>
        <v>96887.904073063284</v>
      </c>
      <c r="E22" s="19">
        <f>'Part 1 Q1'!G21</f>
        <v>24869645.745819893</v>
      </c>
      <c r="F22" s="21">
        <f>'Part 1 Q1'!H21</f>
        <v>0.99478582983279573</v>
      </c>
      <c r="G22" s="16">
        <f>'Part 1 Q1'!I21</f>
        <v>6817.2647475951162</v>
      </c>
      <c r="H22" s="16">
        <f>'Part 1 Q1'!J21</f>
        <v>90070.639325467288</v>
      </c>
      <c r="I22" s="27">
        <f t="shared" si="0"/>
        <v>2.741198976966114E-4</v>
      </c>
      <c r="J22" s="22">
        <f t="shared" si="1"/>
        <v>3.6217097841293707E-3</v>
      </c>
      <c r="M22" s="7">
        <f>'Part 1 Q2'!E21</f>
        <v>17</v>
      </c>
      <c r="N22" s="19">
        <f>'Part 1 Q2'!F21</f>
        <v>1513.9591348180547</v>
      </c>
      <c r="O22" s="19">
        <f>'Part 1 Q2'!G21</f>
        <v>24997993.089342616</v>
      </c>
      <c r="P22" s="21">
        <f>'Part 1 Q2'!H21</f>
        <v>0.99991972357370462</v>
      </c>
      <c r="Q22" s="16">
        <f>'Part 1 Q2'!I21</f>
        <v>1408.3479168802501</v>
      </c>
      <c r="R22" s="16">
        <f>'Part 1 Q2'!J21</f>
        <v>105.61121793710639</v>
      </c>
      <c r="S22" s="27">
        <f t="shared" si="2"/>
        <v>5.6338439323781972E-5</v>
      </c>
      <c r="T22" s="22">
        <f t="shared" si="3"/>
        <v>4.2247878683561835E-6</v>
      </c>
    </row>
    <row r="23" spans="3:20" x14ac:dyDescent="0.3">
      <c r="C23" s="7">
        <f>'Part 1 Q1'!E22</f>
        <v>18</v>
      </c>
      <c r="D23" s="19">
        <f>'Part 1 Q1'!F22</f>
        <v>55780.453592119738</v>
      </c>
      <c r="E23" s="19">
        <f>'Part 1 Q1'!G22</f>
        <v>24925426.199412011</v>
      </c>
      <c r="F23" s="21">
        <f>'Part 1 Q1'!H22</f>
        <v>0.99701704797648039</v>
      </c>
      <c r="G23" s="16">
        <f>'Part 1 Q1'!I22</f>
        <v>3910.6276254032177</v>
      </c>
      <c r="H23" s="16">
        <f>'Part 1 Q1'!J22</f>
        <v>51869.825966717275</v>
      </c>
      <c r="I23" s="27">
        <f t="shared" si="0"/>
        <v>1.5689310963499069E-4</v>
      </c>
      <c r="J23" s="22">
        <f t="shared" si="1"/>
        <v>2.0810005635105602E-3</v>
      </c>
      <c r="M23" s="7">
        <f>'Part 1 Q2'!E22</f>
        <v>18</v>
      </c>
      <c r="N23" s="19">
        <f>'Part 1 Q2'!F22</f>
        <v>862.9667494466994</v>
      </c>
      <c r="O23" s="19">
        <f>'Part 1 Q2'!G22</f>
        <v>24998856.056092065</v>
      </c>
      <c r="P23" s="21">
        <f>'Part 1 Q2'!H22</f>
        <v>0.99995424224368257</v>
      </c>
      <c r="Q23" s="16">
        <f>'Part 1 Q2'!I22</f>
        <v>802.7642629534007</v>
      </c>
      <c r="R23" s="16">
        <f>'Part 1 Q2'!J22</f>
        <v>60.202486493040979</v>
      </c>
      <c r="S23" s="27">
        <f t="shared" si="2"/>
        <v>3.2112039893032312E-5</v>
      </c>
      <c r="T23" s="22">
        <f t="shared" si="3"/>
        <v>2.4082096539921477E-6</v>
      </c>
    </row>
    <row r="24" spans="3:20" x14ac:dyDescent="0.3">
      <c r="C24" s="7">
        <f>'Part 1 Q1'!E23</f>
        <v>19</v>
      </c>
      <c r="D24" s="19">
        <f>'Part 1 Q1'!F23</f>
        <v>31977.754225088283</v>
      </c>
      <c r="E24" s="19">
        <f>'Part 1 Q1'!G23</f>
        <v>24957403.953637101</v>
      </c>
      <c r="F24" s="21">
        <f>'Part 1 Q1'!H23</f>
        <v>0.998296158145484</v>
      </c>
      <c r="G24" s="16">
        <f>'Part 1 Q1'!I23</f>
        <v>2237.2140176396815</v>
      </c>
      <c r="H24" s="16">
        <f>'Part 1 Q1'!J23</f>
        <v>29740.540207449561</v>
      </c>
      <c r="I24" s="27">
        <f t="shared" si="0"/>
        <v>8.964129529640631E-5</v>
      </c>
      <c r="J24" s="22">
        <f t="shared" si="1"/>
        <v>1.1916519948428131E-3</v>
      </c>
      <c r="M24" s="7">
        <f>'Part 1 Q2'!E23</f>
        <v>19</v>
      </c>
      <c r="N24" s="19">
        <f>'Part 1 Q2'!F23</f>
        <v>491.89431008277461</v>
      </c>
      <c r="O24" s="19">
        <f>'Part 1 Q2'!G23</f>
        <v>24999347.950402148</v>
      </c>
      <c r="P24" s="21">
        <f>'Part 1 Q2'!H23</f>
        <v>0.99997391801608593</v>
      </c>
      <c r="Q24" s="16">
        <f>'Part 1 Q2'!I23</f>
        <v>457.57756317406893</v>
      </c>
      <c r="R24" s="16">
        <f>'Part 1 Q2'!J23</f>
        <v>34.316746908857766</v>
      </c>
      <c r="S24" s="27">
        <f t="shared" si="2"/>
        <v>1.8303579920639817E-5</v>
      </c>
      <c r="T24" s="22">
        <f t="shared" si="3"/>
        <v>1.3727056792417554E-6</v>
      </c>
    </row>
    <row r="25" spans="3:20" ht="15" thickBot="1" x14ac:dyDescent="0.35">
      <c r="C25" s="8">
        <f>'Part 1 Q1'!E24</f>
        <v>20</v>
      </c>
      <c r="D25" s="23">
        <f>'Part 1 Q1'!F24</f>
        <v>18287.269165394828</v>
      </c>
      <c r="E25" s="23">
        <f>'Part 1 Q1'!G24</f>
        <v>24975691.222802497</v>
      </c>
      <c r="F25" s="24">
        <f>'Part 1 Q1'!H24</f>
        <v>0.99902764891209994</v>
      </c>
      <c r="G25" s="25">
        <f>'Part 1 Q1'!I24</f>
        <v>1277.8813908869772</v>
      </c>
      <c r="H25" s="25">
        <f>'Part 1 Q1'!J24</f>
        <v>17009.387774507693</v>
      </c>
      <c r="I25" s="28">
        <f t="shared" si="0"/>
        <v>5.1165005984710735E-5</v>
      </c>
      <c r="J25" s="26">
        <f t="shared" si="1"/>
        <v>6.8103771874703238E-4</v>
      </c>
      <c r="M25" s="8">
        <f>'Part 1 Q2'!E24</f>
        <v>20</v>
      </c>
      <c r="N25" s="23">
        <f>'Part 1 Q2'!F24</f>
        <v>280.38081687362865</v>
      </c>
      <c r="O25" s="23">
        <f>'Part 1 Q2'!G24</f>
        <v>24999628.331219021</v>
      </c>
      <c r="P25" s="24">
        <f>'Part 1 Q2'!H24</f>
        <v>0.99998513324876082</v>
      </c>
      <c r="Q25" s="25">
        <f>'Part 1 Q2'!I24</f>
        <v>260.81983914077284</v>
      </c>
      <c r="R25" s="25">
        <f>'Part 1 Q2'!J24</f>
        <v>19.560977733144291</v>
      </c>
      <c r="S25" s="28">
        <f t="shared" si="2"/>
        <v>1.0432948669683477E-5</v>
      </c>
      <c r="T25" s="26">
        <f t="shared" si="3"/>
        <v>7.8245074182630728E-7</v>
      </c>
    </row>
  </sheetData>
  <mergeCells count="2">
    <mergeCell ref="C4:J4"/>
    <mergeCell ref="M4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DEE2-A75E-4040-93E6-F2EB837A5FDB}">
  <sheetPr>
    <tabColor rgb="FFFFC000"/>
  </sheetPr>
  <dimension ref="A1:V109"/>
  <sheetViews>
    <sheetView tabSelected="1" zoomScale="70" zoomScaleNormal="70" workbookViewId="0">
      <selection activeCell="J9" sqref="J9"/>
    </sheetView>
  </sheetViews>
  <sheetFormatPr defaultRowHeight="14.4" x14ac:dyDescent="0.3"/>
  <cols>
    <col min="1" max="1" width="7.77734375" bestFit="1" customWidth="1"/>
    <col min="2" max="2" width="12" customWidth="1"/>
    <col min="3" max="3" width="6.109375" bestFit="1" customWidth="1"/>
    <col min="4" max="4" width="22.44140625" bestFit="1" customWidth="1"/>
    <col min="5" max="5" width="7.77734375" bestFit="1" customWidth="1"/>
    <col min="6" max="6" width="12" bestFit="1" customWidth="1"/>
    <col min="7" max="7" width="6.109375" bestFit="1" customWidth="1"/>
    <col min="8" max="8" width="23.109375" bestFit="1" customWidth="1"/>
    <col min="9" max="9" width="26.77734375" bestFit="1" customWidth="1"/>
    <col min="10" max="10" width="30.21875" bestFit="1" customWidth="1"/>
    <col min="11" max="11" width="21.5546875" bestFit="1" customWidth="1"/>
    <col min="12" max="12" width="7.109375" bestFit="1" customWidth="1"/>
  </cols>
  <sheetData>
    <row r="1" spans="1:22" ht="25.8" x14ac:dyDescent="0.5">
      <c r="A1" s="20" t="s">
        <v>42</v>
      </c>
    </row>
    <row r="4" spans="1:22" ht="15" thickBot="1" x14ac:dyDescent="0.35"/>
    <row r="5" spans="1:22" ht="15" thickBot="1" x14ac:dyDescent="0.35">
      <c r="A5" s="47" t="s">
        <v>24</v>
      </c>
      <c r="B5" s="45">
        <v>0.81247129545555685</v>
      </c>
      <c r="E5" s="39" t="s">
        <v>1</v>
      </c>
      <c r="F5" s="40" t="s">
        <v>2</v>
      </c>
      <c r="G5" s="41" t="s">
        <v>0</v>
      </c>
      <c r="H5" s="42" t="s">
        <v>19</v>
      </c>
      <c r="I5" s="42" t="s">
        <v>20</v>
      </c>
      <c r="J5" s="42" t="s">
        <v>21</v>
      </c>
      <c r="K5" s="43" t="s">
        <v>26</v>
      </c>
      <c r="L5" s="3"/>
      <c r="T5" s="39" t="s">
        <v>2</v>
      </c>
      <c r="U5" s="42" t="s">
        <v>20</v>
      </c>
      <c r="V5" s="43" t="s">
        <v>21</v>
      </c>
    </row>
    <row r="6" spans="1:22" ht="15" thickBot="1" x14ac:dyDescent="0.35">
      <c r="A6" s="10" t="s">
        <v>25</v>
      </c>
      <c r="B6" s="46">
        <f>SUM(K7:K109)</f>
        <v>6768526.1710199025</v>
      </c>
      <c r="E6" s="7">
        <v>19794</v>
      </c>
      <c r="F6" s="33">
        <v>19.539999959999999</v>
      </c>
      <c r="G6">
        <v>1</v>
      </c>
      <c r="K6" s="34"/>
      <c r="T6" s="48">
        <v>32.568999890000001</v>
      </c>
      <c r="U6" s="33">
        <v>21.544999955000002</v>
      </c>
      <c r="V6" s="35">
        <v>21.544999955000002</v>
      </c>
    </row>
    <row r="7" spans="1:22" x14ac:dyDescent="0.3">
      <c r="E7" s="7">
        <v>19801</v>
      </c>
      <c r="F7" s="33">
        <v>23.54999995</v>
      </c>
      <c r="G7">
        <v>2</v>
      </c>
      <c r="H7" s="33">
        <f>AVERAGE(F6:F7)</f>
        <v>21.544999955000002</v>
      </c>
      <c r="I7" s="33"/>
      <c r="J7" s="33"/>
      <c r="K7" s="35"/>
      <c r="T7" s="48">
        <v>41.466999889999997</v>
      </c>
      <c r="U7" s="33">
        <v>28.05949992</v>
      </c>
      <c r="V7" s="35">
        <v>30.501683463291425</v>
      </c>
    </row>
    <row r="8" spans="1:22" x14ac:dyDescent="0.3">
      <c r="E8" s="7">
        <v>19802</v>
      </c>
      <c r="F8" s="33">
        <v>32.568999890000001</v>
      </c>
      <c r="G8">
        <v>3</v>
      </c>
      <c r="H8" s="33">
        <f t="shared" ref="H8:H71" si="0">AVERAGE(F7:F8)</f>
        <v>28.05949992</v>
      </c>
      <c r="I8" s="33">
        <f>H7</f>
        <v>21.544999955000002</v>
      </c>
      <c r="J8" s="33">
        <f>I8</f>
        <v>21.544999955000002</v>
      </c>
      <c r="K8" s="35">
        <f>(J8-F8)^2</f>
        <v>121.52857456687998</v>
      </c>
      <c r="T8" s="48">
        <v>67.620999810000001</v>
      </c>
      <c r="U8" s="33">
        <v>37.017999889999999</v>
      </c>
      <c r="V8" s="35">
        <v>39.410688305579434</v>
      </c>
    </row>
    <row r="9" spans="1:22" x14ac:dyDescent="0.3">
      <c r="E9" s="7">
        <v>19803</v>
      </c>
      <c r="F9" s="33">
        <v>41.466999889999997</v>
      </c>
      <c r="G9">
        <v>4</v>
      </c>
      <c r="H9" s="33">
        <f t="shared" si="0"/>
        <v>37.017999889999999</v>
      </c>
      <c r="I9" s="33">
        <f t="shared" ref="I9:I72" si="1">H8</f>
        <v>28.05949992</v>
      </c>
      <c r="J9" s="33">
        <f t="shared" ref="J9:J72" si="2">F8*$B$5+(1-$B$5)*J8</f>
        <v>30.501683463291425</v>
      </c>
      <c r="K9" s="35">
        <f t="shared" ref="K9:K72" si="3">(J9-F9)^2</f>
        <v>120.23816433784485</v>
      </c>
      <c r="T9" s="48">
        <v>78.764999869999997</v>
      </c>
      <c r="U9" s="33">
        <v>54.543999849999999</v>
      </c>
      <c r="V9" s="35">
        <v>62.330756638780812</v>
      </c>
    </row>
    <row r="10" spans="1:22" x14ac:dyDescent="0.3">
      <c r="E10" s="7">
        <v>19804</v>
      </c>
      <c r="F10" s="33">
        <v>67.620999810000001</v>
      </c>
      <c r="G10">
        <v>5</v>
      </c>
      <c r="H10" s="33">
        <f t="shared" si="0"/>
        <v>54.543999849999999</v>
      </c>
      <c r="I10" s="33">
        <f t="shared" si="1"/>
        <v>37.017999889999999</v>
      </c>
      <c r="J10" s="33">
        <f t="shared" si="2"/>
        <v>39.410688305579434</v>
      </c>
      <c r="K10" s="35">
        <f t="shared" si="3"/>
        <v>795.82167517644336</v>
      </c>
      <c r="T10" s="48">
        <v>90.718999859999997</v>
      </c>
      <c r="U10" s="33">
        <v>73.192999839999999</v>
      </c>
      <c r="V10" s="35">
        <v>75.683107526681169</v>
      </c>
    </row>
    <row r="11" spans="1:22" x14ac:dyDescent="0.3">
      <c r="E11" s="7">
        <v>19811</v>
      </c>
      <c r="F11" s="33">
        <v>78.764999869999997</v>
      </c>
      <c r="G11">
        <v>6</v>
      </c>
      <c r="H11" s="33">
        <f t="shared" si="0"/>
        <v>73.192999839999999</v>
      </c>
      <c r="I11" s="33">
        <f t="shared" si="1"/>
        <v>54.543999849999999</v>
      </c>
      <c r="J11" s="33">
        <f t="shared" si="2"/>
        <v>62.330756638780812</v>
      </c>
      <c r="K11" s="35">
        <f t="shared" si="3"/>
        <v>270.08435058287358</v>
      </c>
      <c r="T11" s="48">
        <v>97.677999970000002</v>
      </c>
      <c r="U11" s="33">
        <v>84.741999864999997</v>
      </c>
      <c r="V11" s="35">
        <v>87.899338449062995</v>
      </c>
    </row>
    <row r="12" spans="1:22" x14ac:dyDescent="0.3">
      <c r="E12" s="7">
        <v>19812</v>
      </c>
      <c r="F12" s="33">
        <v>90.718999859999997</v>
      </c>
      <c r="G12">
        <v>7</v>
      </c>
      <c r="H12" s="33">
        <f t="shared" si="0"/>
        <v>84.741999864999997</v>
      </c>
      <c r="I12" s="33">
        <f t="shared" si="1"/>
        <v>73.192999839999999</v>
      </c>
      <c r="J12" s="33">
        <f t="shared" si="2"/>
        <v>75.683107526681169</v>
      </c>
      <c r="K12" s="35">
        <f t="shared" si="3"/>
        <v>226.07805825915588</v>
      </c>
      <c r="T12" s="48">
        <v>133.553</v>
      </c>
      <c r="U12" s="33">
        <v>94.198499914999999</v>
      </c>
      <c r="V12" s="35">
        <v>95.844220242800091</v>
      </c>
    </row>
    <row r="13" spans="1:22" x14ac:dyDescent="0.3">
      <c r="E13" s="7">
        <v>19813</v>
      </c>
      <c r="F13" s="33">
        <v>97.677999970000002</v>
      </c>
      <c r="G13">
        <v>8</v>
      </c>
      <c r="H13" s="33">
        <f t="shared" si="0"/>
        <v>94.198499914999999</v>
      </c>
      <c r="I13" s="33">
        <f t="shared" si="1"/>
        <v>84.741999864999997</v>
      </c>
      <c r="J13" s="33">
        <f t="shared" si="2"/>
        <v>87.899338449062995</v>
      </c>
      <c r="K13" s="35">
        <f t="shared" si="3"/>
        <v>95.622221141054055</v>
      </c>
      <c r="T13" s="48">
        <v>131.0189996</v>
      </c>
      <c r="U13" s="33">
        <v>115.615499985</v>
      </c>
      <c r="V13" s="35">
        <v>126.48152138218057</v>
      </c>
    </row>
    <row r="14" spans="1:22" x14ac:dyDescent="0.3">
      <c r="E14" s="7">
        <v>19814</v>
      </c>
      <c r="F14" s="33">
        <v>133.553</v>
      </c>
      <c r="G14">
        <v>9</v>
      </c>
      <c r="H14" s="33">
        <f t="shared" si="0"/>
        <v>115.615499985</v>
      </c>
      <c r="I14" s="33">
        <f t="shared" si="1"/>
        <v>94.198499914999999</v>
      </c>
      <c r="J14" s="33">
        <f t="shared" si="2"/>
        <v>95.844220242800091</v>
      </c>
      <c r="K14" s="35">
        <f t="shared" si="3"/>
        <v>1421.9520707770093</v>
      </c>
      <c r="T14" s="48">
        <v>142.6809998</v>
      </c>
      <c r="U14" s="33">
        <v>132.28599980000001</v>
      </c>
      <c r="V14" s="35">
        <v>130.16809218791371</v>
      </c>
    </row>
    <row r="15" spans="1:22" x14ac:dyDescent="0.3">
      <c r="E15" s="7">
        <v>19821</v>
      </c>
      <c r="F15" s="33">
        <v>131.0189996</v>
      </c>
      <c r="G15">
        <v>10</v>
      </c>
      <c r="H15" s="33">
        <f t="shared" si="0"/>
        <v>132.28599980000001</v>
      </c>
      <c r="I15" s="33">
        <f t="shared" si="1"/>
        <v>115.615499985</v>
      </c>
      <c r="J15" s="33">
        <f t="shared" si="2"/>
        <v>126.48152138218057</v>
      </c>
      <c r="K15" s="35">
        <f t="shared" si="3"/>
        <v>20.588708577185759</v>
      </c>
      <c r="T15" s="48">
        <v>175.80799959999999</v>
      </c>
      <c r="U15" s="33">
        <v>136.84999970000001</v>
      </c>
      <c r="V15" s="35">
        <v>140.33447044542115</v>
      </c>
    </row>
    <row r="16" spans="1:22" x14ac:dyDescent="0.3">
      <c r="E16" s="7">
        <v>19822</v>
      </c>
      <c r="F16" s="33">
        <v>142.6809998</v>
      </c>
      <c r="G16">
        <v>11</v>
      </c>
      <c r="H16" s="33">
        <f t="shared" si="0"/>
        <v>136.84999970000001</v>
      </c>
      <c r="I16" s="33">
        <f t="shared" si="1"/>
        <v>132.28599980000001</v>
      </c>
      <c r="J16" s="33">
        <f t="shared" si="2"/>
        <v>130.16809218791371</v>
      </c>
      <c r="K16" s="35">
        <f t="shared" si="3"/>
        <v>156.57285690860678</v>
      </c>
      <c r="T16" s="48">
        <v>214.2929997</v>
      </c>
      <c r="U16" s="33">
        <v>159.24449970000001</v>
      </c>
      <c r="V16" s="35">
        <v>169.15569463202229</v>
      </c>
    </row>
    <row r="17" spans="5:22" x14ac:dyDescent="0.3">
      <c r="E17" s="7">
        <v>19823</v>
      </c>
      <c r="F17" s="33">
        <v>175.80799959999999</v>
      </c>
      <c r="G17">
        <v>12</v>
      </c>
      <c r="H17" s="33">
        <f t="shared" si="0"/>
        <v>159.24449970000001</v>
      </c>
      <c r="I17" s="33">
        <f t="shared" si="1"/>
        <v>136.84999970000001</v>
      </c>
      <c r="J17" s="33">
        <f t="shared" si="2"/>
        <v>140.33447044542115</v>
      </c>
      <c r="K17" s="35">
        <f t="shared" si="3"/>
        <v>1258.3712706807551</v>
      </c>
      <c r="T17" s="48">
        <v>227.98199990000001</v>
      </c>
      <c r="U17" s="33">
        <v>195.05049965000001</v>
      </c>
      <c r="V17" s="35">
        <v>205.82845935397481</v>
      </c>
    </row>
    <row r="18" spans="5:22" x14ac:dyDescent="0.3">
      <c r="E18" s="7">
        <v>19824</v>
      </c>
      <c r="F18" s="33">
        <v>214.2929997</v>
      </c>
      <c r="G18">
        <v>13</v>
      </c>
      <c r="H18" s="33">
        <f t="shared" si="0"/>
        <v>195.05049965000001</v>
      </c>
      <c r="I18" s="33">
        <f t="shared" si="1"/>
        <v>159.24449970000001</v>
      </c>
      <c r="J18" s="33">
        <f t="shared" si="2"/>
        <v>169.15569463202229</v>
      </c>
      <c r="K18" s="35">
        <f t="shared" si="3"/>
        <v>2037.3763087996861</v>
      </c>
      <c r="T18" s="48">
        <v>267.28399940000003</v>
      </c>
      <c r="U18" s="33">
        <v>221.1374998</v>
      </c>
      <c r="V18" s="35">
        <v>223.82757514033111</v>
      </c>
    </row>
    <row r="19" spans="5:22" x14ac:dyDescent="0.3">
      <c r="E19" s="7">
        <v>19831</v>
      </c>
      <c r="F19" s="33">
        <v>227.98199990000001</v>
      </c>
      <c r="G19">
        <v>14</v>
      </c>
      <c r="H19" s="33">
        <f t="shared" si="0"/>
        <v>221.1374998</v>
      </c>
      <c r="I19" s="33">
        <f t="shared" si="1"/>
        <v>195.05049965000001</v>
      </c>
      <c r="J19" s="33">
        <f t="shared" si="2"/>
        <v>205.82845935397481</v>
      </c>
      <c r="K19" s="35">
        <f t="shared" si="3"/>
        <v>490.7793587243824</v>
      </c>
      <c r="T19" s="48">
        <v>273.2099991</v>
      </c>
      <c r="U19" s="33">
        <v>247.63299965000002</v>
      </c>
      <c r="V19" s="35">
        <v>259.13467245445059</v>
      </c>
    </row>
    <row r="20" spans="5:22" x14ac:dyDescent="0.3">
      <c r="E20" s="7">
        <v>19832</v>
      </c>
      <c r="F20" s="33">
        <v>267.28399940000003</v>
      </c>
      <c r="G20">
        <v>15</v>
      </c>
      <c r="H20" s="33">
        <f t="shared" si="0"/>
        <v>247.63299965000002</v>
      </c>
      <c r="I20" s="33">
        <f t="shared" si="1"/>
        <v>221.1374998</v>
      </c>
      <c r="J20" s="33">
        <f t="shared" si="2"/>
        <v>223.82757514033111</v>
      </c>
      <c r="K20" s="35">
        <f t="shared" si="3"/>
        <v>1888.4608094363416</v>
      </c>
      <c r="T20" s="48">
        <v>316.2279997</v>
      </c>
      <c r="U20" s="33">
        <v>270.24699925000004</v>
      </c>
      <c r="V20" s="35">
        <v>270.57047132812022</v>
      </c>
    </row>
    <row r="21" spans="5:22" x14ac:dyDescent="0.3">
      <c r="E21" s="7">
        <v>19833</v>
      </c>
      <c r="F21" s="33">
        <v>273.2099991</v>
      </c>
      <c r="G21">
        <v>16</v>
      </c>
      <c r="H21" s="33">
        <f t="shared" si="0"/>
        <v>270.24699925000004</v>
      </c>
      <c r="I21" s="33">
        <f t="shared" si="1"/>
        <v>247.63299965000002</v>
      </c>
      <c r="J21" s="33">
        <f t="shared" si="2"/>
        <v>259.13467245445059</v>
      </c>
      <c r="K21" s="35">
        <f t="shared" si="3"/>
        <v>198.11482017891319</v>
      </c>
      <c r="T21" s="48">
        <v>300.10199929999999</v>
      </c>
      <c r="U21" s="33">
        <v>294.71899940000003</v>
      </c>
      <c r="V21" s="35">
        <v>307.66590255172025</v>
      </c>
    </row>
    <row r="22" spans="5:22" x14ac:dyDescent="0.3">
      <c r="E22" s="7">
        <v>19834</v>
      </c>
      <c r="F22" s="33">
        <v>316.2279997</v>
      </c>
      <c r="G22">
        <v>17</v>
      </c>
      <c r="H22" s="33">
        <f t="shared" si="0"/>
        <v>294.71899940000003</v>
      </c>
      <c r="I22" s="33">
        <f t="shared" si="1"/>
        <v>270.24699925000004</v>
      </c>
      <c r="J22" s="33">
        <f t="shared" si="2"/>
        <v>270.57047132812022</v>
      </c>
      <c r="K22" s="35">
        <f t="shared" si="3"/>
        <v>2084.6098970290068</v>
      </c>
      <c r="T22" s="48">
        <v>422.14299970000002</v>
      </c>
      <c r="U22" s="33">
        <v>308.16499950000002</v>
      </c>
      <c r="V22" s="35">
        <v>301.52044827809459</v>
      </c>
    </row>
    <row r="23" spans="5:22" x14ac:dyDescent="0.3">
      <c r="E23" s="7">
        <v>19841</v>
      </c>
      <c r="F23" s="33">
        <v>300.10199929999999</v>
      </c>
      <c r="G23">
        <v>18</v>
      </c>
      <c r="H23" s="33">
        <f t="shared" si="0"/>
        <v>308.16499950000002</v>
      </c>
      <c r="I23" s="33">
        <f t="shared" si="1"/>
        <v>294.71899940000003</v>
      </c>
      <c r="J23" s="33">
        <f t="shared" si="2"/>
        <v>307.66590255172025</v>
      </c>
      <c r="K23" s="35">
        <f t="shared" si="3"/>
        <v>57.212632401384354</v>
      </c>
      <c r="T23" s="48">
        <v>477.39899919999999</v>
      </c>
      <c r="U23" s="33">
        <v>361.1224995</v>
      </c>
      <c r="V23" s="35">
        <v>399.52280889300465</v>
      </c>
    </row>
    <row r="24" spans="5:22" x14ac:dyDescent="0.3">
      <c r="E24" s="7">
        <v>19842</v>
      </c>
      <c r="F24" s="33">
        <v>422.14299970000002</v>
      </c>
      <c r="G24">
        <v>19</v>
      </c>
      <c r="H24" s="33">
        <f t="shared" si="0"/>
        <v>361.1224995</v>
      </c>
      <c r="I24" s="33">
        <f t="shared" si="1"/>
        <v>308.16499950000002</v>
      </c>
      <c r="J24" s="33">
        <f t="shared" si="2"/>
        <v>301.52044827809459</v>
      </c>
      <c r="K24" s="35">
        <f t="shared" si="3"/>
        <v>14549.799911530219</v>
      </c>
      <c r="T24" s="48">
        <v>698.29599949999999</v>
      </c>
      <c r="U24" s="33">
        <v>449.77099944999998</v>
      </c>
      <c r="V24" s="35">
        <v>462.79497811687264</v>
      </c>
    </row>
    <row r="25" spans="5:22" x14ac:dyDescent="0.3">
      <c r="E25" s="7">
        <v>19843</v>
      </c>
      <c r="F25" s="33">
        <v>477.39899919999999</v>
      </c>
      <c r="G25">
        <v>20</v>
      </c>
      <c r="H25" s="33">
        <f t="shared" si="0"/>
        <v>449.77099944999998</v>
      </c>
      <c r="I25" s="33">
        <f t="shared" si="1"/>
        <v>361.1224995</v>
      </c>
      <c r="J25" s="33">
        <f t="shared" si="2"/>
        <v>399.52280889300465</v>
      </c>
      <c r="K25" s="35">
        <f t="shared" si="3"/>
        <v>6064.7010167313547</v>
      </c>
      <c r="T25" s="48">
        <v>435.34399989999997</v>
      </c>
      <c r="U25" s="33">
        <v>587.84749935000002</v>
      </c>
      <c r="V25" s="35">
        <v>654.13279804112892</v>
      </c>
    </row>
    <row r="26" spans="5:22" x14ac:dyDescent="0.3">
      <c r="E26" s="7">
        <v>19844</v>
      </c>
      <c r="F26" s="33">
        <v>698.29599949999999</v>
      </c>
      <c r="G26">
        <v>21</v>
      </c>
      <c r="H26" s="33">
        <f t="shared" si="0"/>
        <v>587.84749935000002</v>
      </c>
      <c r="I26" s="33">
        <f t="shared" si="1"/>
        <v>449.77099944999998</v>
      </c>
      <c r="J26" s="33">
        <f t="shared" si="2"/>
        <v>462.79497811687264</v>
      </c>
      <c r="K26" s="35">
        <f t="shared" si="3"/>
        <v>55460.731072496208</v>
      </c>
      <c r="T26" s="48">
        <v>374.92899990000001</v>
      </c>
      <c r="U26" s="33">
        <v>566.81999969999993</v>
      </c>
      <c r="V26" s="35">
        <v>476.37317978424153</v>
      </c>
    </row>
    <row r="27" spans="5:22" x14ac:dyDescent="0.3">
      <c r="E27" s="7">
        <v>19851</v>
      </c>
      <c r="F27" s="33">
        <v>435.34399989999997</v>
      </c>
      <c r="G27">
        <v>22</v>
      </c>
      <c r="H27" s="33">
        <f t="shared" si="0"/>
        <v>566.81999969999993</v>
      </c>
      <c r="I27" s="33">
        <f t="shared" si="1"/>
        <v>587.84749935000002</v>
      </c>
      <c r="J27" s="33">
        <f t="shared" si="2"/>
        <v>654.13279804112892</v>
      </c>
      <c r="K27" s="35">
        <f t="shared" si="3"/>
        <v>47868.538192039669</v>
      </c>
      <c r="T27" s="48">
        <v>409.70899960000003</v>
      </c>
      <c r="U27" s="33">
        <v>405.13649989999999</v>
      </c>
      <c r="V27" s="35">
        <v>393.95269553726524</v>
      </c>
    </row>
    <row r="28" spans="5:22" x14ac:dyDescent="0.3">
      <c r="E28" s="7">
        <v>19852</v>
      </c>
      <c r="F28" s="33">
        <v>374.92899990000001</v>
      </c>
      <c r="G28">
        <v>23</v>
      </c>
      <c r="H28" s="33">
        <f t="shared" si="0"/>
        <v>405.13649989999999</v>
      </c>
      <c r="I28" s="33">
        <f t="shared" si="1"/>
        <v>566.81999969999993</v>
      </c>
      <c r="J28" s="33">
        <f t="shared" si="2"/>
        <v>476.37317978424153</v>
      </c>
      <c r="K28" s="35">
        <f t="shared" si="3"/>
        <v>10290.921632386353</v>
      </c>
      <c r="T28" s="48">
        <v>533.88999939999997</v>
      </c>
      <c r="U28" s="33">
        <v>392.31899974999999</v>
      </c>
      <c r="V28" s="35">
        <v>406.75424031070702</v>
      </c>
    </row>
    <row r="29" spans="5:22" x14ac:dyDescent="0.3">
      <c r="E29" s="7">
        <v>19853</v>
      </c>
      <c r="F29" s="33">
        <v>409.70899960000003</v>
      </c>
      <c r="G29">
        <v>24</v>
      </c>
      <c r="H29" s="33">
        <f t="shared" si="0"/>
        <v>392.31899974999999</v>
      </c>
      <c r="I29" s="33">
        <f t="shared" si="1"/>
        <v>405.13649989999999</v>
      </c>
      <c r="J29" s="33">
        <f t="shared" si="2"/>
        <v>393.95269553726524</v>
      </c>
      <c r="K29" s="35">
        <f t="shared" si="3"/>
        <v>248.26111771735268</v>
      </c>
      <c r="T29" s="48">
        <v>408.9429998</v>
      </c>
      <c r="U29" s="33">
        <v>471.79949950000002</v>
      </c>
      <c r="V29" s="35">
        <v>510.04839519671043</v>
      </c>
    </row>
    <row r="30" spans="5:22" x14ac:dyDescent="0.3">
      <c r="E30" s="7">
        <v>19854</v>
      </c>
      <c r="F30" s="33">
        <v>533.88999939999997</v>
      </c>
      <c r="G30">
        <v>25</v>
      </c>
      <c r="H30" s="33">
        <f t="shared" si="0"/>
        <v>471.79949950000002</v>
      </c>
      <c r="I30" s="33">
        <f t="shared" si="1"/>
        <v>392.31899974999999</v>
      </c>
      <c r="J30" s="33">
        <f t="shared" si="2"/>
        <v>406.75424031070702</v>
      </c>
      <c r="K30" s="35">
        <f t="shared" si="3"/>
        <v>16163.501239210735</v>
      </c>
      <c r="T30" s="48">
        <v>448.27899930000001</v>
      </c>
      <c r="U30" s="33">
        <v>471.41649959999995</v>
      </c>
      <c r="V30" s="35">
        <v>427.90316362119881</v>
      </c>
    </row>
    <row r="31" spans="5:22" x14ac:dyDescent="0.3">
      <c r="E31" s="7">
        <v>19861</v>
      </c>
      <c r="F31" s="33">
        <v>408.9429998</v>
      </c>
      <c r="G31">
        <v>26</v>
      </c>
      <c r="H31" s="33">
        <f t="shared" si="0"/>
        <v>471.41649959999995</v>
      </c>
      <c r="I31" s="33">
        <f t="shared" si="1"/>
        <v>471.79949950000002</v>
      </c>
      <c r="J31" s="33">
        <f t="shared" si="2"/>
        <v>510.04839519671043</v>
      </c>
      <c r="K31" s="35">
        <f t="shared" si="3"/>
        <v>10222.300978325156</v>
      </c>
      <c r="T31" s="48">
        <v>510.78599930000001</v>
      </c>
      <c r="U31" s="33">
        <v>428.61099954999997</v>
      </c>
      <c r="V31" s="35">
        <v>444.45794523114398</v>
      </c>
    </row>
    <row r="32" spans="5:22" x14ac:dyDescent="0.3">
      <c r="E32" s="7">
        <v>19862</v>
      </c>
      <c r="F32" s="33">
        <v>448.27899930000001</v>
      </c>
      <c r="G32">
        <v>27</v>
      </c>
      <c r="H32" s="33">
        <f t="shared" si="0"/>
        <v>428.61099954999997</v>
      </c>
      <c r="I32" s="33">
        <f t="shared" si="1"/>
        <v>471.41649959999995</v>
      </c>
      <c r="J32" s="33">
        <f t="shared" si="2"/>
        <v>427.90316362119881</v>
      </c>
      <c r="K32" s="35">
        <f t="shared" si="3"/>
        <v>415.17467960950773</v>
      </c>
      <c r="T32" s="48">
        <v>662.25299840000002</v>
      </c>
      <c r="U32" s="33">
        <v>479.53249930000004</v>
      </c>
      <c r="V32" s="35">
        <v>498.34758524551364</v>
      </c>
    </row>
    <row r="33" spans="5:22" x14ac:dyDescent="0.3">
      <c r="E33" s="7">
        <v>19863</v>
      </c>
      <c r="F33" s="33">
        <v>510.78599930000001</v>
      </c>
      <c r="G33">
        <v>28</v>
      </c>
      <c r="H33" s="33">
        <f t="shared" si="0"/>
        <v>479.53249930000004</v>
      </c>
      <c r="I33" s="33">
        <f t="shared" si="1"/>
        <v>428.61099954999997</v>
      </c>
      <c r="J33" s="33">
        <f t="shared" si="2"/>
        <v>444.45794523114398</v>
      </c>
      <c r="K33" s="35">
        <f t="shared" si="3"/>
        <v>4399.4107565610893</v>
      </c>
      <c r="T33" s="48">
        <v>575.32699969999999</v>
      </c>
      <c r="U33" s="33">
        <v>586.51949884999999</v>
      </c>
      <c r="V33" s="35">
        <v>631.51602860331741</v>
      </c>
    </row>
    <row r="34" spans="5:22" x14ac:dyDescent="0.3">
      <c r="E34" s="7">
        <v>19864</v>
      </c>
      <c r="F34" s="33">
        <v>662.25299840000002</v>
      </c>
      <c r="G34">
        <v>29</v>
      </c>
      <c r="H34" s="33">
        <f t="shared" si="0"/>
        <v>586.51949884999999</v>
      </c>
      <c r="I34" s="33">
        <f t="shared" si="1"/>
        <v>479.53249930000004</v>
      </c>
      <c r="J34" s="33">
        <f t="shared" si="2"/>
        <v>498.34758524551364</v>
      </c>
      <c r="K34" s="35">
        <f t="shared" si="3"/>
        <v>26864.984461342876</v>
      </c>
      <c r="T34" s="48">
        <v>637.06399920000001</v>
      </c>
      <c r="U34" s="33">
        <v>618.78999905000001</v>
      </c>
      <c r="V34" s="35">
        <v>585.86405549984943</v>
      </c>
    </row>
    <row r="35" spans="5:22" x14ac:dyDescent="0.3">
      <c r="E35" s="7">
        <v>19871</v>
      </c>
      <c r="F35" s="33">
        <v>575.32699969999999</v>
      </c>
      <c r="G35">
        <v>30</v>
      </c>
      <c r="H35" s="33">
        <f t="shared" si="0"/>
        <v>618.78999905000001</v>
      </c>
      <c r="I35" s="33">
        <f t="shared" si="1"/>
        <v>586.51949884999999</v>
      </c>
      <c r="J35" s="33">
        <f t="shared" si="2"/>
        <v>631.51602860331741</v>
      </c>
      <c r="K35" s="35">
        <f t="shared" si="3"/>
        <v>3157.2069690978406</v>
      </c>
      <c r="T35" s="48">
        <v>786.42399980000005</v>
      </c>
      <c r="U35" s="33">
        <v>606.19549944999994</v>
      </c>
      <c r="V35" s="35">
        <v>627.46254008516235</v>
      </c>
    </row>
    <row r="36" spans="5:22" x14ac:dyDescent="0.3">
      <c r="E36" s="7">
        <v>19872</v>
      </c>
      <c r="F36" s="33">
        <v>637.06399920000001</v>
      </c>
      <c r="G36">
        <v>31</v>
      </c>
      <c r="H36" s="33">
        <f t="shared" si="0"/>
        <v>606.19549944999994</v>
      </c>
      <c r="I36" s="33">
        <f t="shared" si="1"/>
        <v>618.78999905000001</v>
      </c>
      <c r="J36" s="33">
        <f t="shared" si="2"/>
        <v>585.86405549984943</v>
      </c>
      <c r="K36" s="35">
        <f t="shared" si="3"/>
        <v>2621.4342348985897</v>
      </c>
      <c r="T36" s="48">
        <v>1042.441998</v>
      </c>
      <c r="U36" s="33">
        <v>711.74399949999997</v>
      </c>
      <c r="V36" s="35">
        <v>756.61416318718284</v>
      </c>
    </row>
    <row r="37" spans="5:22" x14ac:dyDescent="0.3">
      <c r="E37" s="7">
        <v>19873</v>
      </c>
      <c r="F37" s="33">
        <v>786.42399980000005</v>
      </c>
      <c r="G37">
        <v>32</v>
      </c>
      <c r="H37" s="33">
        <f t="shared" si="0"/>
        <v>711.74399949999997</v>
      </c>
      <c r="I37" s="33">
        <f t="shared" si="1"/>
        <v>606.19549944999994</v>
      </c>
      <c r="J37" s="33">
        <f t="shared" si="2"/>
        <v>627.46254008516235</v>
      </c>
      <c r="K37" s="35">
        <f t="shared" si="3"/>
        <v>25268.745674671969</v>
      </c>
      <c r="T37" s="48">
        <v>867.16099929999996</v>
      </c>
      <c r="U37" s="33">
        <v>914.43299890000003</v>
      </c>
      <c r="V37" s="35">
        <v>988.84107441480933</v>
      </c>
    </row>
    <row r="38" spans="5:22" x14ac:dyDescent="0.3">
      <c r="E38" s="7">
        <v>19874</v>
      </c>
      <c r="F38" s="33">
        <v>1042.441998</v>
      </c>
      <c r="G38">
        <v>33</v>
      </c>
      <c r="H38" s="33">
        <f t="shared" si="0"/>
        <v>914.43299890000003</v>
      </c>
      <c r="I38" s="33">
        <f t="shared" si="1"/>
        <v>711.74399949999997</v>
      </c>
      <c r="J38" s="33">
        <f t="shared" si="2"/>
        <v>756.61416318718284</v>
      </c>
      <c r="K38" s="35">
        <f t="shared" si="3"/>
        <v>81697.551153783104</v>
      </c>
      <c r="T38" s="48">
        <v>993.05099870000004</v>
      </c>
      <c r="U38" s="33">
        <v>954.80149864999998</v>
      </c>
      <c r="V38" s="35">
        <v>889.9795061551506</v>
      </c>
    </row>
    <row r="39" spans="5:22" x14ac:dyDescent="0.3">
      <c r="E39" s="7">
        <v>19881</v>
      </c>
      <c r="F39" s="33">
        <v>867.16099929999996</v>
      </c>
      <c r="G39">
        <v>34</v>
      </c>
      <c r="H39" s="33">
        <f t="shared" si="0"/>
        <v>954.80149864999998</v>
      </c>
      <c r="I39" s="33">
        <f t="shared" si="1"/>
        <v>914.43299890000003</v>
      </c>
      <c r="J39" s="33">
        <f t="shared" si="2"/>
        <v>988.84107441480933</v>
      </c>
      <c r="K39" s="35">
        <f t="shared" si="3"/>
        <v>14806.04067994565</v>
      </c>
      <c r="T39" s="48">
        <v>1168.7189980000001</v>
      </c>
      <c r="U39" s="33">
        <v>930.105999</v>
      </c>
      <c r="V39" s="35">
        <v>973.72213522760228</v>
      </c>
    </row>
    <row r="40" spans="5:22" x14ac:dyDescent="0.3">
      <c r="E40" s="7">
        <v>19882</v>
      </c>
      <c r="F40" s="33">
        <v>993.05099870000004</v>
      </c>
      <c r="G40">
        <v>35</v>
      </c>
      <c r="H40" s="33">
        <f t="shared" si="0"/>
        <v>930.105999</v>
      </c>
      <c r="I40" s="33">
        <f t="shared" si="1"/>
        <v>954.80149864999998</v>
      </c>
      <c r="J40" s="33">
        <f t="shared" si="2"/>
        <v>889.9795061551506</v>
      </c>
      <c r="K40" s="35">
        <f t="shared" si="3"/>
        <v>10623.732575422953</v>
      </c>
      <c r="T40" s="48">
        <v>1405.1369970000001</v>
      </c>
      <c r="U40" s="33">
        <v>1080.8849983499999</v>
      </c>
      <c r="V40" s="35">
        <v>1132.1514889340617</v>
      </c>
    </row>
    <row r="41" spans="5:22" x14ac:dyDescent="0.3">
      <c r="E41" s="7">
        <v>19883</v>
      </c>
      <c r="F41" s="33">
        <v>1168.7189980000001</v>
      </c>
      <c r="G41">
        <v>36</v>
      </c>
      <c r="H41" s="33">
        <f t="shared" si="0"/>
        <v>1080.8849983499999</v>
      </c>
      <c r="I41" s="33">
        <f t="shared" si="1"/>
        <v>930.105999</v>
      </c>
      <c r="J41" s="33">
        <f t="shared" si="2"/>
        <v>973.72213522760228</v>
      </c>
      <c r="K41" s="35">
        <f t="shared" si="3"/>
        <v>38023.776491077333</v>
      </c>
      <c r="T41" s="48">
        <v>1246.9169999999999</v>
      </c>
      <c r="U41" s="33">
        <v>1286.9279974999999</v>
      </c>
      <c r="V41" s="35">
        <v>1353.944378312988</v>
      </c>
    </row>
    <row r="42" spans="5:22" x14ac:dyDescent="0.3">
      <c r="E42" s="7">
        <v>19884</v>
      </c>
      <c r="F42" s="33">
        <v>1405.1369970000001</v>
      </c>
      <c r="G42">
        <v>37</v>
      </c>
      <c r="H42" s="33">
        <f t="shared" si="0"/>
        <v>1286.9279974999999</v>
      </c>
      <c r="I42" s="33">
        <f t="shared" si="1"/>
        <v>1080.8849983499999</v>
      </c>
      <c r="J42" s="33">
        <f t="shared" si="2"/>
        <v>1132.1514889340617</v>
      </c>
      <c r="K42" s="35">
        <f t="shared" si="3"/>
        <v>74521.087614018485</v>
      </c>
      <c r="T42" s="48">
        <v>1248.211998</v>
      </c>
      <c r="U42" s="33">
        <v>1326.0269985</v>
      </c>
      <c r="V42" s="35">
        <v>1266.9877056058226</v>
      </c>
    </row>
    <row r="43" spans="5:22" x14ac:dyDescent="0.3">
      <c r="E43" s="7">
        <v>19891</v>
      </c>
      <c r="F43" s="33">
        <v>1246.9169999999999</v>
      </c>
      <c r="G43">
        <v>38</v>
      </c>
      <c r="H43" s="33">
        <f t="shared" si="0"/>
        <v>1326.0269985</v>
      </c>
      <c r="I43" s="33">
        <f t="shared" si="1"/>
        <v>1286.9279974999999</v>
      </c>
      <c r="J43" s="33">
        <f t="shared" si="2"/>
        <v>1353.944378312988</v>
      </c>
      <c r="K43" s="35">
        <f t="shared" si="3"/>
        <v>11454.859708551465</v>
      </c>
      <c r="T43" s="48">
        <v>1383.7469980000001</v>
      </c>
      <c r="U43" s="33">
        <v>1247.5644990000001</v>
      </c>
      <c r="V43" s="35">
        <v>1251.7329821242251</v>
      </c>
    </row>
    <row r="44" spans="5:22" x14ac:dyDescent="0.3">
      <c r="E44" s="7">
        <v>19892</v>
      </c>
      <c r="F44" s="33">
        <v>1248.211998</v>
      </c>
      <c r="G44">
        <v>39</v>
      </c>
      <c r="H44" s="33">
        <f t="shared" si="0"/>
        <v>1247.5644990000001</v>
      </c>
      <c r="I44" s="33">
        <f t="shared" si="1"/>
        <v>1326.0269985</v>
      </c>
      <c r="J44" s="33">
        <f t="shared" si="2"/>
        <v>1266.9877056058226</v>
      </c>
      <c r="K44" s="35">
        <f t="shared" si="3"/>
        <v>352.5271960993453</v>
      </c>
      <c r="T44" s="48">
        <v>1493.3829989999999</v>
      </c>
      <c r="U44" s="33">
        <v>1315.9794980000001</v>
      </c>
      <c r="V44" s="35">
        <v>1358.9905806211066</v>
      </c>
    </row>
    <row r="45" spans="5:22" x14ac:dyDescent="0.3">
      <c r="E45" s="7">
        <v>19893</v>
      </c>
      <c r="F45" s="33">
        <v>1383.7469980000001</v>
      </c>
      <c r="G45">
        <v>40</v>
      </c>
      <c r="H45" s="33">
        <f t="shared" si="0"/>
        <v>1315.9794980000001</v>
      </c>
      <c r="I45" s="33">
        <f t="shared" si="1"/>
        <v>1247.5644990000001</v>
      </c>
      <c r="J45" s="33">
        <f t="shared" si="2"/>
        <v>1251.7329821242251</v>
      </c>
      <c r="K45" s="35">
        <f t="shared" si="3"/>
        <v>17427.700387649355</v>
      </c>
      <c r="T45" s="48">
        <v>1346.202</v>
      </c>
      <c r="U45" s="33">
        <v>1438.5649985</v>
      </c>
      <c r="V45" s="35">
        <v>1468.1805628808113</v>
      </c>
    </row>
    <row r="46" spans="5:22" x14ac:dyDescent="0.3">
      <c r="E46" s="7">
        <v>19894</v>
      </c>
      <c r="F46" s="33">
        <v>1493.3829989999999</v>
      </c>
      <c r="G46">
        <v>41</v>
      </c>
      <c r="H46" s="33">
        <f t="shared" si="0"/>
        <v>1438.5649985</v>
      </c>
      <c r="I46" s="33">
        <f t="shared" si="1"/>
        <v>1315.9794980000001</v>
      </c>
      <c r="J46" s="33">
        <f t="shared" si="2"/>
        <v>1358.9905806211066</v>
      </c>
      <c r="K46" s="35">
        <f t="shared" si="3"/>
        <v>18061.322117727512</v>
      </c>
      <c r="T46" s="48">
        <v>1364.759998</v>
      </c>
      <c r="U46" s="33">
        <v>1419.7924994999998</v>
      </c>
      <c r="V46" s="35">
        <v>1369.0764818792316</v>
      </c>
    </row>
    <row r="47" spans="5:22" x14ac:dyDescent="0.3">
      <c r="E47" s="7">
        <v>19901</v>
      </c>
      <c r="F47" s="33">
        <v>1346.202</v>
      </c>
      <c r="G47">
        <v>42</v>
      </c>
      <c r="H47" s="33">
        <f t="shared" si="0"/>
        <v>1419.7924994999998</v>
      </c>
      <c r="I47" s="33">
        <f t="shared" si="1"/>
        <v>1438.5649985</v>
      </c>
      <c r="J47" s="33">
        <f t="shared" si="2"/>
        <v>1468.1805628808113</v>
      </c>
      <c r="K47" s="35">
        <f t="shared" si="3"/>
        <v>14878.769802468036</v>
      </c>
      <c r="T47" s="48">
        <v>1354.0899959999999</v>
      </c>
      <c r="U47" s="33">
        <v>1355.4809989999999</v>
      </c>
      <c r="V47" s="35">
        <v>1365.5694626300592</v>
      </c>
    </row>
    <row r="48" spans="5:22" x14ac:dyDescent="0.3">
      <c r="E48" s="7">
        <v>19902</v>
      </c>
      <c r="F48" s="33">
        <v>1364.759998</v>
      </c>
      <c r="G48">
        <v>43</v>
      </c>
      <c r="H48" s="33">
        <f t="shared" si="0"/>
        <v>1355.4809989999999</v>
      </c>
      <c r="I48" s="33">
        <f t="shared" si="1"/>
        <v>1419.7924994999998</v>
      </c>
      <c r="J48" s="33">
        <f t="shared" si="2"/>
        <v>1369.0764818792316</v>
      </c>
      <c r="K48" s="35">
        <f t="shared" si="3"/>
        <v>18.632033079665892</v>
      </c>
      <c r="T48" s="48">
        <v>1675.505997</v>
      </c>
      <c r="U48" s="33">
        <v>1359.4249970000001</v>
      </c>
      <c r="V48" s="35">
        <v>1356.2427255059961</v>
      </c>
    </row>
    <row r="49" spans="5:22" x14ac:dyDescent="0.3">
      <c r="E49" s="7">
        <v>19903</v>
      </c>
      <c r="F49" s="33">
        <v>1354.0899959999999</v>
      </c>
      <c r="G49">
        <v>44</v>
      </c>
      <c r="H49" s="33">
        <f t="shared" si="0"/>
        <v>1359.4249970000001</v>
      </c>
      <c r="I49" s="33">
        <f t="shared" si="1"/>
        <v>1355.4809989999999</v>
      </c>
      <c r="J49" s="33">
        <f t="shared" si="2"/>
        <v>1365.5694626300592</v>
      </c>
      <c r="K49" s="35">
        <f t="shared" si="3"/>
        <v>131.77815411064452</v>
      </c>
      <c r="T49" s="48">
        <v>1597.6779979999999</v>
      </c>
      <c r="U49" s="33">
        <v>1514.7979965</v>
      </c>
      <c r="V49" s="35">
        <v>1615.6349692881086</v>
      </c>
    </row>
    <row r="50" spans="5:22" x14ac:dyDescent="0.3">
      <c r="E50" s="7">
        <v>19904</v>
      </c>
      <c r="F50" s="33">
        <v>1675.505997</v>
      </c>
      <c r="G50">
        <v>45</v>
      </c>
      <c r="H50" s="33">
        <f t="shared" si="0"/>
        <v>1514.7979965</v>
      </c>
      <c r="I50" s="33">
        <f t="shared" si="1"/>
        <v>1359.4249970000001</v>
      </c>
      <c r="J50" s="33">
        <f t="shared" si="2"/>
        <v>1356.2427255059961</v>
      </c>
      <c r="K50" s="35">
        <f t="shared" si="3"/>
        <v>101929.03652505405</v>
      </c>
      <c r="T50" s="48">
        <v>1528.6039960000001</v>
      </c>
      <c r="U50" s="33">
        <v>1636.5919974999999</v>
      </c>
      <c r="V50" s="35">
        <v>1601.0454455632007</v>
      </c>
    </row>
    <row r="51" spans="5:22" x14ac:dyDescent="0.3">
      <c r="E51" s="7">
        <v>19911</v>
      </c>
      <c r="F51" s="33">
        <v>1597.6779979999999</v>
      </c>
      <c r="G51">
        <v>46</v>
      </c>
      <c r="H51" s="33">
        <f t="shared" si="0"/>
        <v>1636.5919974999999</v>
      </c>
      <c r="I51" s="33">
        <f t="shared" si="1"/>
        <v>1514.7979965</v>
      </c>
      <c r="J51" s="33">
        <f t="shared" si="2"/>
        <v>1615.6349692881086</v>
      </c>
      <c r="K51" s="35">
        <f t="shared" si="3"/>
        <v>322.45281784195885</v>
      </c>
      <c r="T51" s="48">
        <v>1507.060997</v>
      </c>
      <c r="U51" s="33">
        <v>1563.140997</v>
      </c>
      <c r="V51" s="35">
        <v>1542.1888471919087</v>
      </c>
    </row>
    <row r="52" spans="5:22" x14ac:dyDescent="0.3">
      <c r="E52" s="7">
        <v>19912</v>
      </c>
      <c r="F52" s="33">
        <v>1528.6039960000001</v>
      </c>
      <c r="G52">
        <v>47</v>
      </c>
      <c r="H52" s="33">
        <f t="shared" si="0"/>
        <v>1563.140997</v>
      </c>
      <c r="I52" s="33">
        <f t="shared" si="1"/>
        <v>1636.5919974999999</v>
      </c>
      <c r="J52" s="33">
        <f t="shared" si="2"/>
        <v>1601.0454455632007</v>
      </c>
      <c r="K52" s="35">
        <f t="shared" si="3"/>
        <v>5247.7636148177435</v>
      </c>
      <c r="T52" s="48">
        <v>1862.6120000000001</v>
      </c>
      <c r="U52" s="33">
        <v>1517.8324965000002</v>
      </c>
      <c r="V52" s="35">
        <v>1513.6484772399201</v>
      </c>
    </row>
    <row r="53" spans="5:22" x14ac:dyDescent="0.3">
      <c r="E53" s="7">
        <v>19913</v>
      </c>
      <c r="F53" s="33">
        <v>1507.060997</v>
      </c>
      <c r="G53">
        <v>48</v>
      </c>
      <c r="H53" s="33">
        <f t="shared" si="0"/>
        <v>1517.8324965000002</v>
      </c>
      <c r="I53" s="33">
        <f t="shared" si="1"/>
        <v>1563.140997</v>
      </c>
      <c r="J53" s="33">
        <f t="shared" si="2"/>
        <v>1542.1888471919087</v>
      </c>
      <c r="K53" s="35">
        <f t="shared" si="3"/>
        <v>1233.9658591051796</v>
      </c>
      <c r="T53" s="48">
        <v>1716.0249980000001</v>
      </c>
      <c r="U53" s="33">
        <v>1684.8364985000001</v>
      </c>
      <c r="V53" s="35">
        <v>1797.1713226435368</v>
      </c>
    </row>
    <row r="54" spans="5:22" x14ac:dyDescent="0.3">
      <c r="E54" s="7">
        <v>19914</v>
      </c>
      <c r="F54" s="33">
        <v>1862.6120000000001</v>
      </c>
      <c r="G54">
        <v>49</v>
      </c>
      <c r="H54" s="33">
        <f t="shared" si="0"/>
        <v>1684.8364985000001</v>
      </c>
      <c r="I54" s="33">
        <f t="shared" si="1"/>
        <v>1517.8324965000002</v>
      </c>
      <c r="J54" s="33">
        <f t="shared" si="2"/>
        <v>1513.6484772399201</v>
      </c>
      <c r="K54" s="35">
        <f t="shared" si="3"/>
        <v>121775.54021712486</v>
      </c>
      <c r="T54" s="48">
        <v>1740.1709980000001</v>
      </c>
      <c r="U54" s="33">
        <v>1789.318499</v>
      </c>
      <c r="V54" s="35">
        <v>1731.2422631389454</v>
      </c>
    </row>
    <row r="55" spans="5:22" x14ac:dyDescent="0.3">
      <c r="E55" s="7">
        <v>19921</v>
      </c>
      <c r="F55" s="33">
        <v>1716.0249980000001</v>
      </c>
      <c r="G55">
        <v>50</v>
      </c>
      <c r="H55" s="33">
        <f t="shared" si="0"/>
        <v>1789.318499</v>
      </c>
      <c r="I55" s="33">
        <f t="shared" si="1"/>
        <v>1684.8364985000001</v>
      </c>
      <c r="J55" s="33">
        <f t="shared" si="2"/>
        <v>1797.1713226435368</v>
      </c>
      <c r="K55" s="35">
        <f t="shared" si="3"/>
        <v>6584.7260031542473</v>
      </c>
      <c r="T55" s="48">
        <v>1767.733997</v>
      </c>
      <c r="U55" s="33">
        <v>1728.0979980000002</v>
      </c>
      <c r="V55" s="35">
        <v>1738.4966039182857</v>
      </c>
    </row>
    <row r="56" spans="5:22" x14ac:dyDescent="0.3">
      <c r="E56" s="7">
        <v>19922</v>
      </c>
      <c r="F56" s="33">
        <v>1740.1709980000001</v>
      </c>
      <c r="G56">
        <v>51</v>
      </c>
      <c r="H56" s="33">
        <f t="shared" si="0"/>
        <v>1728.0979980000002</v>
      </c>
      <c r="I56" s="33">
        <f t="shared" si="1"/>
        <v>1789.318499</v>
      </c>
      <c r="J56" s="33">
        <f t="shared" si="2"/>
        <v>1731.2422631389454</v>
      </c>
      <c r="K56" s="35">
        <f t="shared" si="3"/>
        <v>79.722306219012353</v>
      </c>
      <c r="T56" s="48">
        <v>2000.2919999999999</v>
      </c>
      <c r="U56" s="33">
        <v>1753.9524974999999</v>
      </c>
      <c r="V56" s="35">
        <v>1762.2511465511295</v>
      </c>
    </row>
    <row r="57" spans="5:22" x14ac:dyDescent="0.3">
      <c r="E57" s="7">
        <v>19923</v>
      </c>
      <c r="F57" s="33">
        <v>1767.733997</v>
      </c>
      <c r="G57">
        <v>52</v>
      </c>
      <c r="H57" s="33">
        <f t="shared" si="0"/>
        <v>1753.9524974999999</v>
      </c>
      <c r="I57" s="33">
        <f t="shared" si="1"/>
        <v>1728.0979980000002</v>
      </c>
      <c r="J57" s="33">
        <f t="shared" si="2"/>
        <v>1738.4966039182857</v>
      </c>
      <c r="K57" s="35">
        <f t="shared" si="3"/>
        <v>854.82515421467781</v>
      </c>
      <c r="T57" s="48">
        <v>1973.8939969999999</v>
      </c>
      <c r="U57" s="33">
        <v>1884.0129984999999</v>
      </c>
      <c r="V57" s="35">
        <v>1955.6525071240796</v>
      </c>
    </row>
    <row r="58" spans="5:22" x14ac:dyDescent="0.3">
      <c r="E58" s="7">
        <v>19924</v>
      </c>
      <c r="F58" s="33">
        <v>2000.2919999999999</v>
      </c>
      <c r="G58">
        <v>53</v>
      </c>
      <c r="H58" s="33">
        <f t="shared" si="0"/>
        <v>1884.0129984999999</v>
      </c>
      <c r="I58" s="33">
        <f t="shared" si="1"/>
        <v>1753.9524974999999</v>
      </c>
      <c r="J58" s="33">
        <f t="shared" si="2"/>
        <v>1762.2511465511295</v>
      </c>
      <c r="K58" s="35">
        <f t="shared" si="3"/>
        <v>56663.447910666589</v>
      </c>
      <c r="T58" s="48">
        <v>1861.9789960000001</v>
      </c>
      <c r="U58" s="33">
        <v>1987.0929984999998</v>
      </c>
      <c r="V58" s="35">
        <v>1970.473194034608</v>
      </c>
    </row>
    <row r="59" spans="5:22" x14ac:dyDescent="0.3">
      <c r="E59" s="7">
        <v>19931</v>
      </c>
      <c r="F59" s="33">
        <v>1973.8939969999999</v>
      </c>
      <c r="G59">
        <v>54</v>
      </c>
      <c r="H59" s="33">
        <f t="shared" si="0"/>
        <v>1987.0929984999998</v>
      </c>
      <c r="I59" s="33">
        <f t="shared" si="1"/>
        <v>1884.0129984999999</v>
      </c>
      <c r="J59" s="33">
        <f t="shared" si="2"/>
        <v>1955.6525071240796</v>
      </c>
      <c r="K59" s="35">
        <f t="shared" si="3"/>
        <v>332.75195289330105</v>
      </c>
      <c r="T59" s="48">
        <v>2140.788994</v>
      </c>
      <c r="U59" s="33">
        <v>1917.9364965</v>
      </c>
      <c r="V59" s="35">
        <v>1882.3247724080184</v>
      </c>
    </row>
    <row r="60" spans="5:22" x14ac:dyDescent="0.3">
      <c r="E60" s="7">
        <v>19932</v>
      </c>
      <c r="F60" s="33">
        <v>1861.9789960000001</v>
      </c>
      <c r="G60">
        <v>55</v>
      </c>
      <c r="H60" s="33">
        <f t="shared" si="0"/>
        <v>1917.9364965</v>
      </c>
      <c r="I60" s="33">
        <f t="shared" si="1"/>
        <v>1987.0929984999998</v>
      </c>
      <c r="J60" s="33">
        <f t="shared" si="2"/>
        <v>1970.473194034608</v>
      </c>
      <c r="K60" s="35">
        <f t="shared" si="3"/>
        <v>11770.99100717273</v>
      </c>
      <c r="T60" s="48">
        <v>2468.8539959999998</v>
      </c>
      <c r="U60" s="33">
        <v>2001.3839950000001</v>
      </c>
      <c r="V60" s="35">
        <v>2092.3195333537678</v>
      </c>
    </row>
    <row r="61" spans="5:22" x14ac:dyDescent="0.3">
      <c r="E61" s="7">
        <v>19933</v>
      </c>
      <c r="F61" s="33">
        <v>2140.788994</v>
      </c>
      <c r="G61">
        <v>56</v>
      </c>
      <c r="H61" s="33">
        <f t="shared" si="0"/>
        <v>2001.3839950000001</v>
      </c>
      <c r="I61" s="33">
        <f t="shared" si="1"/>
        <v>1917.9364965</v>
      </c>
      <c r="J61" s="33">
        <f t="shared" si="2"/>
        <v>1882.3247724080184</v>
      </c>
      <c r="K61" s="35">
        <f t="shared" si="3"/>
        <v>66803.753843148996</v>
      </c>
      <c r="T61" s="48">
        <v>2076.6999970000002</v>
      </c>
      <c r="U61" s="33">
        <v>2304.8214950000001</v>
      </c>
      <c r="V61" s="35">
        <v>2398.2429760036139</v>
      </c>
    </row>
    <row r="62" spans="5:22" x14ac:dyDescent="0.3">
      <c r="E62" s="7">
        <v>19934</v>
      </c>
      <c r="F62" s="33">
        <v>2468.8539959999998</v>
      </c>
      <c r="G62">
        <v>57</v>
      </c>
      <c r="H62" s="33">
        <f t="shared" si="0"/>
        <v>2304.8214950000001</v>
      </c>
      <c r="I62" s="33">
        <f t="shared" si="1"/>
        <v>2001.3839950000001</v>
      </c>
      <c r="J62" s="33">
        <f t="shared" si="2"/>
        <v>2092.3195333537678</v>
      </c>
      <c r="K62" s="35">
        <f t="shared" si="3"/>
        <v>141778.20156028666</v>
      </c>
      <c r="T62" s="48">
        <v>2149.9079969999998</v>
      </c>
      <c r="U62" s="33">
        <v>2272.7769964999998</v>
      </c>
      <c r="V62" s="35">
        <v>2136.9985353079092</v>
      </c>
    </row>
    <row r="63" spans="5:22" x14ac:dyDescent="0.3">
      <c r="E63" s="7">
        <v>19941</v>
      </c>
      <c r="F63" s="33">
        <v>2076.6999970000002</v>
      </c>
      <c r="G63">
        <v>58</v>
      </c>
      <c r="H63" s="33">
        <f t="shared" si="0"/>
        <v>2272.7769964999998</v>
      </c>
      <c r="I63" s="33">
        <f t="shared" si="1"/>
        <v>2304.8214950000001</v>
      </c>
      <c r="J63" s="33">
        <f t="shared" si="2"/>
        <v>2398.2429760036139</v>
      </c>
      <c r="K63" s="35">
        <f t="shared" si="3"/>
        <v>103389.88734651837</v>
      </c>
      <c r="T63" s="48">
        <v>2493.2859960000001</v>
      </c>
      <c r="U63" s="33">
        <v>2113.303997</v>
      </c>
      <c r="V63" s="35">
        <v>2147.4871023725159</v>
      </c>
    </row>
    <row r="64" spans="5:22" x14ac:dyDescent="0.3">
      <c r="E64" s="7">
        <v>19942</v>
      </c>
      <c r="F64" s="33">
        <v>2149.9079969999998</v>
      </c>
      <c r="G64">
        <v>59</v>
      </c>
      <c r="H64" s="33">
        <f t="shared" si="0"/>
        <v>2113.303997</v>
      </c>
      <c r="I64" s="33">
        <f t="shared" si="1"/>
        <v>2272.7769964999998</v>
      </c>
      <c r="J64" s="33">
        <f t="shared" si="2"/>
        <v>2136.9985353079092</v>
      </c>
      <c r="K64" s="35">
        <f t="shared" si="3"/>
        <v>166.65420117955586</v>
      </c>
      <c r="T64" s="48">
        <v>2832</v>
      </c>
      <c r="U64" s="33">
        <v>2321.5969964999999</v>
      </c>
      <c r="V64" s="35">
        <v>2428.4387774451366</v>
      </c>
    </row>
    <row r="65" spans="5:22" x14ac:dyDescent="0.3">
      <c r="E65" s="7">
        <v>19943</v>
      </c>
      <c r="F65" s="33">
        <v>2493.2859960000001</v>
      </c>
      <c r="G65">
        <v>60</v>
      </c>
      <c r="H65" s="33">
        <f t="shared" si="0"/>
        <v>2321.5969964999999</v>
      </c>
      <c r="I65" s="33">
        <f t="shared" si="1"/>
        <v>2113.303997</v>
      </c>
      <c r="J65" s="33">
        <f t="shared" si="2"/>
        <v>2147.4871023725159</v>
      </c>
      <c r="K65" s="35">
        <f t="shared" si="3"/>
        <v>119576.87483399211</v>
      </c>
      <c r="T65" s="48">
        <v>2652</v>
      </c>
      <c r="U65" s="33">
        <v>2662.6429980000003</v>
      </c>
      <c r="V65" s="35">
        <v>2756.320686729915</v>
      </c>
    </row>
    <row r="66" spans="5:22" x14ac:dyDescent="0.3">
      <c r="E66" s="7">
        <v>19944</v>
      </c>
      <c r="F66" s="33">
        <v>2832</v>
      </c>
      <c r="G66">
        <v>61</v>
      </c>
      <c r="H66" s="33">
        <f t="shared" si="0"/>
        <v>2662.6429980000003</v>
      </c>
      <c r="I66" s="33">
        <f t="shared" si="1"/>
        <v>2321.5969964999999</v>
      </c>
      <c r="J66" s="33">
        <f t="shared" si="2"/>
        <v>2428.4387774451366</v>
      </c>
      <c r="K66" s="35">
        <f t="shared" si="3"/>
        <v>162861.66034997601</v>
      </c>
      <c r="T66" s="48">
        <v>2575</v>
      </c>
      <c r="U66" s="33">
        <v>2742</v>
      </c>
      <c r="V66" s="35">
        <v>2671.5631232396477</v>
      </c>
    </row>
    <row r="67" spans="5:22" x14ac:dyDescent="0.3">
      <c r="E67" s="7">
        <v>19951</v>
      </c>
      <c r="F67" s="33">
        <v>2652</v>
      </c>
      <c r="G67">
        <v>62</v>
      </c>
      <c r="H67" s="33">
        <f t="shared" si="0"/>
        <v>2742</v>
      </c>
      <c r="I67" s="33">
        <f t="shared" si="1"/>
        <v>2662.6429980000003</v>
      </c>
      <c r="J67" s="33">
        <f t="shared" si="2"/>
        <v>2756.320686729915</v>
      </c>
      <c r="K67" s="35">
        <f t="shared" si="3"/>
        <v>10882.805679801062</v>
      </c>
      <c r="T67" s="48">
        <v>3003</v>
      </c>
      <c r="U67" s="33">
        <v>2613.5</v>
      </c>
      <c r="V67" s="35">
        <v>2593.1083574078966</v>
      </c>
    </row>
    <row r="68" spans="5:22" x14ac:dyDescent="0.3">
      <c r="E68" s="7">
        <v>19952</v>
      </c>
      <c r="F68" s="33">
        <v>2575</v>
      </c>
      <c r="G68">
        <v>63</v>
      </c>
      <c r="H68" s="33">
        <f t="shared" si="0"/>
        <v>2613.5</v>
      </c>
      <c r="I68" s="33">
        <f t="shared" si="1"/>
        <v>2742</v>
      </c>
      <c r="J68" s="33">
        <f t="shared" si="2"/>
        <v>2671.5631232396477</v>
      </c>
      <c r="K68" s="35">
        <f t="shared" si="3"/>
        <v>9324.436769795384</v>
      </c>
      <c r="T68" s="48">
        <v>3148</v>
      </c>
      <c r="U68" s="33">
        <v>2789</v>
      </c>
      <c r="V68" s="35">
        <v>2926.133551261109</v>
      </c>
    </row>
    <row r="69" spans="5:22" x14ac:dyDescent="0.3">
      <c r="E69" s="7">
        <v>19953</v>
      </c>
      <c r="F69" s="33">
        <v>3003</v>
      </c>
      <c r="G69">
        <v>64</v>
      </c>
      <c r="H69" s="33">
        <f t="shared" si="0"/>
        <v>2789</v>
      </c>
      <c r="I69" s="33">
        <f t="shared" si="1"/>
        <v>2613.5</v>
      </c>
      <c r="J69" s="33">
        <f t="shared" si="2"/>
        <v>2593.1083574078966</v>
      </c>
      <c r="K69" s="35">
        <f t="shared" si="3"/>
        <v>168011.15866685263</v>
      </c>
      <c r="T69" s="48">
        <v>2185</v>
      </c>
      <c r="U69" s="33">
        <v>3075.5</v>
      </c>
      <c r="V69" s="35">
        <v>3106.3936722861195</v>
      </c>
    </row>
    <row r="70" spans="5:22" x14ac:dyDescent="0.3">
      <c r="E70" s="7">
        <v>19954</v>
      </c>
      <c r="F70" s="33">
        <v>3148</v>
      </c>
      <c r="G70">
        <v>65</v>
      </c>
      <c r="H70" s="33">
        <f t="shared" si="0"/>
        <v>3075.5</v>
      </c>
      <c r="I70" s="33">
        <f t="shared" si="1"/>
        <v>2789</v>
      </c>
      <c r="J70" s="33">
        <f t="shared" si="2"/>
        <v>2926.133551261109</v>
      </c>
      <c r="K70" s="35">
        <f t="shared" si="3"/>
        <v>49224.721076006943</v>
      </c>
      <c r="T70" s="48">
        <v>2179</v>
      </c>
      <c r="U70" s="33">
        <v>2666.5</v>
      </c>
      <c r="V70" s="35">
        <v>2357.7877617392633</v>
      </c>
    </row>
    <row r="71" spans="5:22" x14ac:dyDescent="0.3">
      <c r="E71" s="7">
        <v>19961</v>
      </c>
      <c r="F71" s="33">
        <v>2185</v>
      </c>
      <c r="G71">
        <v>66</v>
      </c>
      <c r="H71" s="33">
        <f t="shared" si="0"/>
        <v>2666.5</v>
      </c>
      <c r="I71" s="33">
        <f t="shared" si="1"/>
        <v>3075.5</v>
      </c>
      <c r="J71" s="33">
        <f t="shared" si="2"/>
        <v>3106.3936722861195</v>
      </c>
      <c r="K71" s="35">
        <f t="shared" si="3"/>
        <v>848966.29932890087</v>
      </c>
      <c r="T71" s="48">
        <v>2321</v>
      </c>
      <c r="U71" s="33">
        <v>2182</v>
      </c>
      <c r="V71" s="35">
        <v>2212.5278373473648</v>
      </c>
    </row>
    <row r="72" spans="5:22" x14ac:dyDescent="0.3">
      <c r="E72" s="7">
        <v>19962</v>
      </c>
      <c r="F72" s="33">
        <v>2179</v>
      </c>
      <c r="G72">
        <v>67</v>
      </c>
      <c r="H72" s="33">
        <f t="shared" ref="H72:H109" si="4">AVERAGE(F71:F72)</f>
        <v>2182</v>
      </c>
      <c r="I72" s="33">
        <f t="shared" si="1"/>
        <v>2666.5</v>
      </c>
      <c r="J72" s="33">
        <f t="shared" si="2"/>
        <v>2357.7877617392633</v>
      </c>
      <c r="K72" s="35">
        <f t="shared" si="3"/>
        <v>31965.063747735567</v>
      </c>
      <c r="T72" s="48">
        <v>2129</v>
      </c>
      <c r="U72" s="33">
        <v>2250</v>
      </c>
      <c r="V72" s="35">
        <v>2300.6583558586171</v>
      </c>
    </row>
    <row r="73" spans="5:22" x14ac:dyDescent="0.3">
      <c r="E73" s="7">
        <v>19963</v>
      </c>
      <c r="F73" s="33">
        <v>2321</v>
      </c>
      <c r="G73">
        <v>68</v>
      </c>
      <c r="H73" s="33">
        <f t="shared" si="4"/>
        <v>2250</v>
      </c>
      <c r="I73" s="33">
        <f t="shared" ref="I73:I109" si="5">H72</f>
        <v>2182</v>
      </c>
      <c r="J73" s="33">
        <f t="shared" ref="J73:J108" si="6">F72*$B$5+(1-$B$5)*J72</f>
        <v>2212.5278373473648</v>
      </c>
      <c r="K73" s="35">
        <f t="shared" ref="K73:K109" si="7">(J73-F73)^2</f>
        <v>11766.210070539753</v>
      </c>
      <c r="T73" s="48">
        <v>1601</v>
      </c>
      <c r="U73" s="33">
        <v>2225</v>
      </c>
      <c r="V73" s="35">
        <v>2161.1908690983955</v>
      </c>
    </row>
    <row r="74" spans="5:22" x14ac:dyDescent="0.3">
      <c r="E74" s="7">
        <v>19964</v>
      </c>
      <c r="F74" s="33">
        <v>2129</v>
      </c>
      <c r="G74">
        <v>69</v>
      </c>
      <c r="H74" s="33">
        <f t="shared" si="4"/>
        <v>2225</v>
      </c>
      <c r="I74" s="33">
        <f t="shared" si="5"/>
        <v>2250</v>
      </c>
      <c r="J74" s="33">
        <f t="shared" si="6"/>
        <v>2300.6583558586171</v>
      </c>
      <c r="K74" s="35">
        <f t="shared" si="7"/>
        <v>29466.59113608364</v>
      </c>
      <c r="T74" s="48">
        <v>1737</v>
      </c>
      <c r="U74" s="33">
        <v>1865</v>
      </c>
      <c r="V74" s="35">
        <v>1706.0518679796478</v>
      </c>
    </row>
    <row r="75" spans="5:22" x14ac:dyDescent="0.3">
      <c r="E75" s="7">
        <v>19971</v>
      </c>
      <c r="F75" s="33">
        <v>1601</v>
      </c>
      <c r="G75">
        <v>70</v>
      </c>
      <c r="H75" s="33">
        <f t="shared" si="4"/>
        <v>1865</v>
      </c>
      <c r="I75" s="33">
        <f t="shared" si="5"/>
        <v>2225</v>
      </c>
      <c r="J75" s="33">
        <f t="shared" si="6"/>
        <v>2161.1908690983955</v>
      </c>
      <c r="K75" s="35">
        <f t="shared" si="7"/>
        <v>313813.80982121569</v>
      </c>
      <c r="T75" s="48">
        <v>1614</v>
      </c>
      <c r="U75" s="33">
        <v>1669</v>
      </c>
      <c r="V75" s="35">
        <v>1731.1963368941529</v>
      </c>
    </row>
    <row r="76" spans="5:22" x14ac:dyDescent="0.3">
      <c r="E76" s="7">
        <v>19972</v>
      </c>
      <c r="F76" s="33">
        <v>1737</v>
      </c>
      <c r="G76">
        <v>71</v>
      </c>
      <c r="H76" s="33">
        <f t="shared" si="4"/>
        <v>1669</v>
      </c>
      <c r="I76" s="33">
        <f t="shared" si="5"/>
        <v>1865</v>
      </c>
      <c r="J76" s="33">
        <f t="shared" si="6"/>
        <v>1706.0518679796478</v>
      </c>
      <c r="K76" s="35">
        <f t="shared" si="7"/>
        <v>957.78687554914939</v>
      </c>
      <c r="T76" s="48">
        <v>1578</v>
      </c>
      <c r="U76" s="33">
        <v>1675.5</v>
      </c>
      <c r="V76" s="35">
        <v>1635.9776772351147</v>
      </c>
    </row>
    <row r="77" spans="5:22" x14ac:dyDescent="0.3">
      <c r="E77" s="7">
        <v>19973</v>
      </c>
      <c r="F77" s="33">
        <v>1614</v>
      </c>
      <c r="G77">
        <v>72</v>
      </c>
      <c r="H77" s="33">
        <f t="shared" si="4"/>
        <v>1675.5</v>
      </c>
      <c r="I77" s="33">
        <f t="shared" si="5"/>
        <v>1669</v>
      </c>
      <c r="J77" s="33">
        <f t="shared" si="6"/>
        <v>1731.1963368941529</v>
      </c>
      <c r="K77" s="35">
        <f t="shared" si="7"/>
        <v>13734.981381407775</v>
      </c>
      <c r="T77" s="48">
        <v>1405</v>
      </c>
      <c r="U77" s="33">
        <v>1596</v>
      </c>
      <c r="V77" s="35">
        <v>1588.8724787043968</v>
      </c>
    </row>
    <row r="78" spans="5:22" x14ac:dyDescent="0.3">
      <c r="E78" s="7">
        <v>19974</v>
      </c>
      <c r="F78" s="33">
        <v>1578</v>
      </c>
      <c r="G78">
        <v>73</v>
      </c>
      <c r="H78" s="33">
        <f t="shared" si="4"/>
        <v>1596</v>
      </c>
      <c r="I78" s="33">
        <f t="shared" si="5"/>
        <v>1675.5</v>
      </c>
      <c r="J78" s="33">
        <f t="shared" si="6"/>
        <v>1635.9776772351147</v>
      </c>
      <c r="K78" s="35">
        <f t="shared" si="7"/>
        <v>3361.4110575791369</v>
      </c>
      <c r="T78" s="48">
        <v>1402</v>
      </c>
      <c r="U78" s="33">
        <v>1491.5</v>
      </c>
      <c r="V78" s="35">
        <v>1439.4813677328113</v>
      </c>
    </row>
    <row r="79" spans="5:22" x14ac:dyDescent="0.3">
      <c r="E79" s="7">
        <v>19981</v>
      </c>
      <c r="F79" s="33">
        <v>1405</v>
      </c>
      <c r="G79">
        <v>74</v>
      </c>
      <c r="H79" s="33">
        <f t="shared" si="4"/>
        <v>1491.5</v>
      </c>
      <c r="I79" s="33">
        <f t="shared" si="5"/>
        <v>1596</v>
      </c>
      <c r="J79" s="33">
        <f t="shared" si="6"/>
        <v>1588.8724787043968</v>
      </c>
      <c r="K79" s="35">
        <f t="shared" si="7"/>
        <v>33809.088424898866</v>
      </c>
      <c r="T79" s="48">
        <v>1556</v>
      </c>
      <c r="U79" s="33">
        <v>1403.5</v>
      </c>
      <c r="V79" s="35">
        <v>1409.028832335488</v>
      </c>
    </row>
    <row r="80" spans="5:22" x14ac:dyDescent="0.3">
      <c r="E80" s="7">
        <v>19982</v>
      </c>
      <c r="F80" s="33">
        <v>1402</v>
      </c>
      <c r="G80">
        <v>75</v>
      </c>
      <c r="H80" s="33">
        <f t="shared" si="4"/>
        <v>1403.5</v>
      </c>
      <c r="I80" s="33">
        <f t="shared" si="5"/>
        <v>1491.5</v>
      </c>
      <c r="J80" s="33">
        <f t="shared" si="6"/>
        <v>1439.4813677328113</v>
      </c>
      <c r="K80" s="35">
        <f t="shared" si="7"/>
        <v>1404.8529271222319</v>
      </c>
      <c r="T80" s="48">
        <v>1710</v>
      </c>
      <c r="U80" s="33">
        <v>1479</v>
      </c>
      <c r="V80" s="35">
        <v>1528.4386873224898</v>
      </c>
    </row>
    <row r="81" spans="5:22" x14ac:dyDescent="0.3">
      <c r="E81" s="7">
        <v>19983</v>
      </c>
      <c r="F81" s="33">
        <v>1556</v>
      </c>
      <c r="G81">
        <v>76</v>
      </c>
      <c r="H81" s="33">
        <f t="shared" si="4"/>
        <v>1479</v>
      </c>
      <c r="I81" s="33">
        <f t="shared" si="5"/>
        <v>1403.5</v>
      </c>
      <c r="J81" s="33">
        <f t="shared" si="6"/>
        <v>1409.028832335488</v>
      </c>
      <c r="K81" s="35">
        <f t="shared" si="7"/>
        <v>21600.524124670097</v>
      </c>
      <c r="T81" s="48">
        <v>1530</v>
      </c>
      <c r="U81" s="33">
        <v>1633</v>
      </c>
      <c r="V81" s="35">
        <v>1675.9520422381979</v>
      </c>
    </row>
    <row r="82" spans="5:22" x14ac:dyDescent="0.3">
      <c r="E82" s="7">
        <v>19984</v>
      </c>
      <c r="F82" s="33">
        <v>1710</v>
      </c>
      <c r="G82">
        <v>77</v>
      </c>
      <c r="H82" s="33">
        <f t="shared" si="4"/>
        <v>1633</v>
      </c>
      <c r="I82" s="33">
        <f t="shared" si="5"/>
        <v>1479</v>
      </c>
      <c r="J82" s="33">
        <f t="shared" si="6"/>
        <v>1528.4386873224898</v>
      </c>
      <c r="K82" s="35">
        <f t="shared" si="7"/>
        <v>32964.510261180614</v>
      </c>
      <c r="T82" s="48">
        <v>1558</v>
      </c>
      <c r="U82" s="33">
        <v>1620</v>
      </c>
      <c r="V82" s="35">
        <v>1557.370197406545</v>
      </c>
    </row>
    <row r="83" spans="5:22" x14ac:dyDescent="0.3">
      <c r="E83" s="7">
        <v>19991</v>
      </c>
      <c r="F83" s="33">
        <v>1530</v>
      </c>
      <c r="G83">
        <v>78</v>
      </c>
      <c r="H83" s="33">
        <f t="shared" si="4"/>
        <v>1620</v>
      </c>
      <c r="I83" s="33">
        <f t="shared" si="5"/>
        <v>1633</v>
      </c>
      <c r="J83" s="33">
        <f t="shared" si="6"/>
        <v>1675.9520422381979</v>
      </c>
      <c r="K83" s="35">
        <f t="shared" si="7"/>
        <v>21301.998633500709</v>
      </c>
      <c r="T83" s="48">
        <v>1336</v>
      </c>
      <c r="U83" s="33">
        <v>1544</v>
      </c>
      <c r="V83" s="35">
        <v>1557.8818939355306</v>
      </c>
    </row>
    <row r="84" spans="5:22" x14ac:dyDescent="0.3">
      <c r="E84" s="7">
        <v>19992</v>
      </c>
      <c r="F84" s="33">
        <v>1558</v>
      </c>
      <c r="G84">
        <v>79</v>
      </c>
      <c r="H84" s="33">
        <f t="shared" si="4"/>
        <v>1544</v>
      </c>
      <c r="I84" s="33">
        <f t="shared" si="5"/>
        <v>1620</v>
      </c>
      <c r="J84" s="33">
        <f t="shared" si="6"/>
        <v>1557.370197406545</v>
      </c>
      <c r="K84" s="35">
        <f t="shared" si="7"/>
        <v>0.3966513067226401</v>
      </c>
      <c r="T84" s="48">
        <v>2343</v>
      </c>
      <c r="U84" s="33">
        <v>1447</v>
      </c>
      <c r="V84" s="35">
        <v>1377.6092241315976</v>
      </c>
    </row>
    <row r="85" spans="5:22" x14ac:dyDescent="0.3">
      <c r="E85" s="7">
        <v>19993</v>
      </c>
      <c r="F85" s="33">
        <v>1336</v>
      </c>
      <c r="G85">
        <v>80</v>
      </c>
      <c r="H85" s="33">
        <f t="shared" si="4"/>
        <v>1447</v>
      </c>
      <c r="I85" s="33">
        <f t="shared" si="5"/>
        <v>1544</v>
      </c>
      <c r="J85" s="33">
        <f t="shared" si="6"/>
        <v>1557.8818939355306</v>
      </c>
      <c r="K85" s="35">
        <f t="shared" si="7"/>
        <v>49231.574856418039</v>
      </c>
      <c r="T85" s="48">
        <v>1945</v>
      </c>
      <c r="U85" s="33">
        <v>1839.5</v>
      </c>
      <c r="V85" s="35">
        <v>2161.9615184222434</v>
      </c>
    </row>
    <row r="86" spans="5:22" x14ac:dyDescent="0.3">
      <c r="E86" s="7">
        <v>19994</v>
      </c>
      <c r="F86" s="33">
        <v>2343</v>
      </c>
      <c r="G86">
        <v>81</v>
      </c>
      <c r="H86" s="33">
        <f t="shared" si="4"/>
        <v>1839.5</v>
      </c>
      <c r="I86" s="33">
        <f t="shared" si="5"/>
        <v>1447</v>
      </c>
      <c r="J86" s="33">
        <f t="shared" si="6"/>
        <v>1377.6092241315976</v>
      </c>
      <c r="K86" s="35">
        <f t="shared" si="7"/>
        <v>931979.35013179609</v>
      </c>
      <c r="T86" s="48">
        <v>1825</v>
      </c>
      <c r="U86" s="33">
        <v>2144</v>
      </c>
      <c r="V86" s="35">
        <v>1985.6865124857186</v>
      </c>
    </row>
    <row r="87" spans="5:22" x14ac:dyDescent="0.3">
      <c r="E87" s="7">
        <v>20001</v>
      </c>
      <c r="F87" s="33">
        <v>1945</v>
      </c>
      <c r="G87">
        <v>82</v>
      </c>
      <c r="H87" s="33">
        <f t="shared" si="4"/>
        <v>2144</v>
      </c>
      <c r="I87" s="33">
        <f t="shared" si="5"/>
        <v>1839.5</v>
      </c>
      <c r="J87" s="33">
        <f t="shared" si="6"/>
        <v>2161.9615184222434</v>
      </c>
      <c r="K87" s="35">
        <f t="shared" si="7"/>
        <v>47072.300476085482</v>
      </c>
      <c r="T87" s="48">
        <v>1870</v>
      </c>
      <c r="U87" s="33">
        <v>1885</v>
      </c>
      <c r="V87" s="35">
        <v>1855.1333335242114</v>
      </c>
    </row>
    <row r="88" spans="5:22" x14ac:dyDescent="0.3">
      <c r="E88" s="7">
        <v>20002</v>
      </c>
      <c r="F88" s="33">
        <v>1825</v>
      </c>
      <c r="G88">
        <v>83</v>
      </c>
      <c r="H88" s="33">
        <f t="shared" si="4"/>
        <v>1885</v>
      </c>
      <c r="I88" s="33">
        <f t="shared" si="5"/>
        <v>2144</v>
      </c>
      <c r="J88" s="33">
        <f t="shared" si="6"/>
        <v>1985.6865124857186</v>
      </c>
      <c r="K88" s="35">
        <f t="shared" si="7"/>
        <v>25820.155294822998</v>
      </c>
      <c r="T88" s="48">
        <v>1007</v>
      </c>
      <c r="U88" s="33">
        <v>1847.5</v>
      </c>
      <c r="V88" s="35">
        <v>1867.2120732949011</v>
      </c>
    </row>
    <row r="89" spans="5:22" x14ac:dyDescent="0.3">
      <c r="E89" s="7">
        <v>20003</v>
      </c>
      <c r="F89" s="33">
        <v>1870</v>
      </c>
      <c r="G89">
        <v>84</v>
      </c>
      <c r="H89" s="33">
        <f t="shared" si="4"/>
        <v>1847.5</v>
      </c>
      <c r="I89" s="33">
        <f t="shared" si="5"/>
        <v>1885</v>
      </c>
      <c r="J89" s="33">
        <f t="shared" si="6"/>
        <v>1855.1333335242114</v>
      </c>
      <c r="K89" s="35">
        <f t="shared" si="7"/>
        <v>221.01777210233763</v>
      </c>
      <c r="T89" s="48">
        <v>1431</v>
      </c>
      <c r="U89" s="33">
        <v>1438.5</v>
      </c>
      <c r="V89" s="35">
        <v>1168.3144557384824</v>
      </c>
    </row>
    <row r="90" spans="5:22" x14ac:dyDescent="0.3">
      <c r="E90" s="7">
        <v>20004</v>
      </c>
      <c r="F90" s="33">
        <v>1007</v>
      </c>
      <c r="G90">
        <v>85</v>
      </c>
      <c r="H90" s="33">
        <f t="shared" si="4"/>
        <v>1438.5</v>
      </c>
      <c r="I90" s="33">
        <f t="shared" si="5"/>
        <v>1847.5</v>
      </c>
      <c r="J90" s="33">
        <f t="shared" si="6"/>
        <v>1867.2120732949011</v>
      </c>
      <c r="K90" s="35">
        <f t="shared" si="7"/>
        <v>739964.8110423123</v>
      </c>
      <c r="T90" s="48">
        <v>1475</v>
      </c>
      <c r="U90" s="33">
        <v>1219</v>
      </c>
      <c r="V90" s="35">
        <v>1381.7389201820856</v>
      </c>
    </row>
    <row r="91" spans="5:22" x14ac:dyDescent="0.3">
      <c r="E91" s="7">
        <v>20011</v>
      </c>
      <c r="F91" s="33">
        <v>1431</v>
      </c>
      <c r="G91">
        <v>86</v>
      </c>
      <c r="H91" s="33">
        <f t="shared" si="4"/>
        <v>1219</v>
      </c>
      <c r="I91" s="33">
        <f t="shared" si="5"/>
        <v>1438.5</v>
      </c>
      <c r="J91" s="33">
        <f t="shared" si="6"/>
        <v>1168.3144557384824</v>
      </c>
      <c r="K91" s="35">
        <f t="shared" si="7"/>
        <v>69003.695163969736</v>
      </c>
      <c r="T91" s="48">
        <v>1450</v>
      </c>
      <c r="U91" s="33">
        <v>1453</v>
      </c>
      <c r="V91" s="35">
        <v>1457.5108705173307</v>
      </c>
    </row>
    <row r="92" spans="5:22" x14ac:dyDescent="0.3">
      <c r="E92" s="7">
        <v>20012</v>
      </c>
      <c r="F92" s="33">
        <v>1475</v>
      </c>
      <c r="G92">
        <v>87</v>
      </c>
      <c r="H92" s="33">
        <f t="shared" si="4"/>
        <v>1453</v>
      </c>
      <c r="I92" s="33">
        <f t="shared" si="5"/>
        <v>1219</v>
      </c>
      <c r="J92" s="33">
        <f t="shared" si="6"/>
        <v>1381.7389201820856</v>
      </c>
      <c r="K92" s="35">
        <f t="shared" si="7"/>
        <v>8697.6290088033966</v>
      </c>
      <c r="T92" s="48">
        <v>1375</v>
      </c>
      <c r="U92" s="33">
        <v>1462.5</v>
      </c>
      <c r="V92" s="35">
        <v>1451.4085038181161</v>
      </c>
    </row>
    <row r="93" spans="5:22" x14ac:dyDescent="0.3">
      <c r="E93" s="7">
        <v>20013</v>
      </c>
      <c r="F93" s="33">
        <v>1450</v>
      </c>
      <c r="G93">
        <v>88</v>
      </c>
      <c r="H93" s="33">
        <f t="shared" si="4"/>
        <v>1462.5</v>
      </c>
      <c r="I93" s="33">
        <f t="shared" si="5"/>
        <v>1453</v>
      </c>
      <c r="J93" s="33">
        <f t="shared" si="6"/>
        <v>1457.5108705173307</v>
      </c>
      <c r="K93" s="35">
        <f t="shared" si="7"/>
        <v>56.413175928106917</v>
      </c>
      <c r="T93" s="48">
        <v>1495</v>
      </c>
      <c r="U93" s="33">
        <v>1412.5</v>
      </c>
      <c r="V93" s="35">
        <v>1389.3287877371904</v>
      </c>
    </row>
    <row r="94" spans="5:22" x14ac:dyDescent="0.3">
      <c r="E94" s="7">
        <v>20014</v>
      </c>
      <c r="F94" s="33">
        <v>1375</v>
      </c>
      <c r="G94">
        <v>89</v>
      </c>
      <c r="H94" s="33">
        <f t="shared" si="4"/>
        <v>1412.5</v>
      </c>
      <c r="I94" s="33">
        <f t="shared" si="5"/>
        <v>1462.5</v>
      </c>
      <c r="J94" s="33">
        <f t="shared" si="6"/>
        <v>1451.4085038181161</v>
      </c>
      <c r="K94" s="35">
        <f t="shared" si="7"/>
        <v>5838.2594557230568</v>
      </c>
      <c r="T94" s="48">
        <v>1429</v>
      </c>
      <c r="U94" s="33">
        <v>1435</v>
      </c>
      <c r="V94" s="35">
        <v>1475.1836144567144</v>
      </c>
    </row>
    <row r="95" spans="5:22" x14ac:dyDescent="0.3">
      <c r="E95" s="7">
        <v>20021</v>
      </c>
      <c r="F95" s="33">
        <v>1495</v>
      </c>
      <c r="G95">
        <v>90</v>
      </c>
      <c r="H95" s="33">
        <f t="shared" si="4"/>
        <v>1435</v>
      </c>
      <c r="I95" s="33">
        <f t="shared" si="5"/>
        <v>1412.5</v>
      </c>
      <c r="J95" s="33">
        <f t="shared" si="6"/>
        <v>1389.3287877371904</v>
      </c>
      <c r="K95" s="35">
        <f t="shared" si="7"/>
        <v>11166.405101091763</v>
      </c>
      <c r="T95" s="48">
        <v>1443</v>
      </c>
      <c r="U95" s="33">
        <v>1462</v>
      </c>
      <c r="V95" s="35">
        <v>1437.6607533902477</v>
      </c>
    </row>
    <row r="96" spans="5:22" x14ac:dyDescent="0.3">
      <c r="E96" s="7">
        <v>20022</v>
      </c>
      <c r="F96" s="33">
        <v>1429</v>
      </c>
      <c r="G96">
        <v>91</v>
      </c>
      <c r="H96" s="33">
        <f t="shared" si="4"/>
        <v>1462</v>
      </c>
      <c r="I96" s="33">
        <f t="shared" si="5"/>
        <v>1435</v>
      </c>
      <c r="J96" s="33">
        <f t="shared" si="6"/>
        <v>1475.1836144567144</v>
      </c>
      <c r="K96" s="35">
        <f t="shared" si="7"/>
        <v>2132.9262442864388</v>
      </c>
      <c r="T96" s="48">
        <v>1472</v>
      </c>
      <c r="U96" s="33">
        <v>1436</v>
      </c>
      <c r="V96" s="35">
        <v>1441.9987380000298</v>
      </c>
    </row>
    <row r="97" spans="5:22" x14ac:dyDescent="0.3">
      <c r="E97" s="7">
        <v>20023</v>
      </c>
      <c r="F97" s="33">
        <v>1443</v>
      </c>
      <c r="G97">
        <v>92</v>
      </c>
      <c r="H97" s="33">
        <f t="shared" si="4"/>
        <v>1436</v>
      </c>
      <c r="I97" s="33">
        <f t="shared" si="5"/>
        <v>1462</v>
      </c>
      <c r="J97" s="33">
        <f t="shared" si="6"/>
        <v>1437.6607533902477</v>
      </c>
      <c r="K97" s="35">
        <f t="shared" si="7"/>
        <v>28.50755435975152</v>
      </c>
      <c r="T97" s="48">
        <v>1475</v>
      </c>
      <c r="U97" s="33">
        <v>1457.5</v>
      </c>
      <c r="V97" s="35">
        <v>1466.3739022024472</v>
      </c>
    </row>
    <row r="98" spans="5:22" x14ac:dyDescent="0.3">
      <c r="E98" s="7">
        <v>20024</v>
      </c>
      <c r="F98" s="33">
        <v>1472</v>
      </c>
      <c r="G98">
        <v>93</v>
      </c>
      <c r="H98" s="33">
        <f t="shared" si="4"/>
        <v>1457.5</v>
      </c>
      <c r="I98" s="33">
        <f t="shared" si="5"/>
        <v>1436</v>
      </c>
      <c r="J98" s="33">
        <f t="shared" si="6"/>
        <v>1441.9987380000298</v>
      </c>
      <c r="K98" s="35">
        <f t="shared" si="7"/>
        <v>900.07572159085657</v>
      </c>
      <c r="T98" s="48">
        <v>1545</v>
      </c>
      <c r="U98" s="33">
        <v>1473.5</v>
      </c>
      <c r="V98" s="35">
        <v>1473.3823590547513</v>
      </c>
    </row>
    <row r="99" spans="5:22" x14ac:dyDescent="0.3">
      <c r="E99" s="7">
        <v>20031</v>
      </c>
      <c r="F99" s="33">
        <v>1475</v>
      </c>
      <c r="G99">
        <v>94</v>
      </c>
      <c r="H99" s="33">
        <f t="shared" si="4"/>
        <v>1473.5</v>
      </c>
      <c r="I99" s="33">
        <f t="shared" si="5"/>
        <v>1457.5</v>
      </c>
      <c r="J99" s="33">
        <f t="shared" si="6"/>
        <v>1466.3739022024472</v>
      </c>
      <c r="K99" s="35">
        <f t="shared" si="7"/>
        <v>74.409563212945301</v>
      </c>
      <c r="T99" s="48">
        <v>1715</v>
      </c>
      <c r="U99" s="33">
        <v>1510</v>
      </c>
      <c r="V99" s="35">
        <v>1531.5696365710085</v>
      </c>
    </row>
    <row r="100" spans="5:22" x14ac:dyDescent="0.3">
      <c r="E100" s="7">
        <v>20032</v>
      </c>
      <c r="F100" s="33">
        <v>1545</v>
      </c>
      <c r="G100">
        <v>95</v>
      </c>
      <c r="H100" s="33">
        <f t="shared" si="4"/>
        <v>1510</v>
      </c>
      <c r="I100" s="33">
        <f t="shared" si="5"/>
        <v>1473.5</v>
      </c>
      <c r="J100" s="33">
        <f t="shared" si="6"/>
        <v>1473.3823590547513</v>
      </c>
      <c r="K100" s="35">
        <f t="shared" si="7"/>
        <v>5129.0864945625626</v>
      </c>
      <c r="T100" s="48">
        <v>2006</v>
      </c>
      <c r="U100" s="33">
        <v>1630</v>
      </c>
      <c r="V100" s="35">
        <v>1680.6015415720449</v>
      </c>
    </row>
    <row r="101" spans="5:22" x14ac:dyDescent="0.3">
      <c r="E101" s="7">
        <v>20033</v>
      </c>
      <c r="F101" s="33">
        <v>1715</v>
      </c>
      <c r="G101">
        <v>96</v>
      </c>
      <c r="H101" s="33">
        <f t="shared" si="4"/>
        <v>1630</v>
      </c>
      <c r="I101" s="33">
        <f t="shared" si="5"/>
        <v>1510</v>
      </c>
      <c r="J101" s="33">
        <f t="shared" si="6"/>
        <v>1531.5696365710085</v>
      </c>
      <c r="K101" s="35">
        <f t="shared" si="7"/>
        <v>33646.698227691915</v>
      </c>
      <c r="T101" s="48">
        <v>1909</v>
      </c>
      <c r="U101" s="33">
        <v>1860.5</v>
      </c>
      <c r="V101" s="35">
        <v>1944.9784486302469</v>
      </c>
    </row>
    <row r="102" spans="5:22" x14ac:dyDescent="0.3">
      <c r="E102" s="7">
        <v>20034</v>
      </c>
      <c r="F102" s="33">
        <v>2006</v>
      </c>
      <c r="G102">
        <v>97</v>
      </c>
      <c r="H102" s="33">
        <f t="shared" si="4"/>
        <v>1860.5</v>
      </c>
      <c r="I102" s="33">
        <f t="shared" si="5"/>
        <v>1630</v>
      </c>
      <c r="J102" s="33">
        <f t="shared" si="6"/>
        <v>1680.6015415720449</v>
      </c>
      <c r="K102" s="35">
        <f t="shared" si="7"/>
        <v>105884.15674728964</v>
      </c>
      <c r="T102" s="48">
        <v>2014</v>
      </c>
      <c r="U102" s="33">
        <v>1957.5</v>
      </c>
      <c r="V102" s="35">
        <v>1915.7469918631489</v>
      </c>
    </row>
    <row r="103" spans="5:22" x14ac:dyDescent="0.3">
      <c r="E103" s="7">
        <v>20041</v>
      </c>
      <c r="F103" s="33">
        <v>1909</v>
      </c>
      <c r="G103">
        <v>98</v>
      </c>
      <c r="H103" s="33">
        <f t="shared" si="4"/>
        <v>1957.5</v>
      </c>
      <c r="I103" s="33">
        <f t="shared" si="5"/>
        <v>1860.5</v>
      </c>
      <c r="J103" s="33">
        <f t="shared" si="6"/>
        <v>1944.9784486302469</v>
      </c>
      <c r="K103" s="35">
        <f t="shared" si="7"/>
        <v>1294.4487658393173</v>
      </c>
      <c r="T103" s="48">
        <v>2350</v>
      </c>
      <c r="U103" s="33">
        <v>1961.5</v>
      </c>
      <c r="V103" s="35">
        <v>1995.5747406665016</v>
      </c>
    </row>
    <row r="104" spans="5:22" x14ac:dyDescent="0.3">
      <c r="E104" s="7">
        <v>20042</v>
      </c>
      <c r="F104" s="33">
        <v>2014</v>
      </c>
      <c r="G104">
        <v>99</v>
      </c>
      <c r="H104" s="33">
        <f t="shared" si="4"/>
        <v>1961.5</v>
      </c>
      <c r="I104" s="33">
        <f t="shared" si="5"/>
        <v>1957.5</v>
      </c>
      <c r="J104" s="33">
        <f t="shared" si="6"/>
        <v>1915.7469918631489</v>
      </c>
      <c r="K104" s="35">
        <f t="shared" si="7"/>
        <v>9653.6536079401321</v>
      </c>
      <c r="T104" s="48">
        <v>3490</v>
      </c>
      <c r="U104" s="33">
        <v>2182</v>
      </c>
      <c r="V104" s="35">
        <v>2283.5350902593609</v>
      </c>
    </row>
    <row r="105" spans="5:22" x14ac:dyDescent="0.3">
      <c r="E105" s="7">
        <v>20043</v>
      </c>
      <c r="F105" s="33">
        <v>2350</v>
      </c>
      <c r="G105">
        <v>100</v>
      </c>
      <c r="H105" s="33">
        <f t="shared" si="4"/>
        <v>2182</v>
      </c>
      <c r="I105" s="33">
        <f t="shared" si="5"/>
        <v>1961.5</v>
      </c>
      <c r="J105" s="33">
        <f t="shared" si="6"/>
        <v>1995.5747406665016</v>
      </c>
      <c r="K105" s="35">
        <f t="shared" si="7"/>
        <v>125617.26445361758</v>
      </c>
      <c r="T105" s="48">
        <v>3243</v>
      </c>
      <c r="U105" s="33">
        <v>2920</v>
      </c>
      <c r="V105" s="35">
        <v>3263.7531983980093</v>
      </c>
    </row>
    <row r="106" spans="5:22" x14ac:dyDescent="0.3">
      <c r="E106" s="7">
        <v>20044</v>
      </c>
      <c r="F106" s="33">
        <v>3490</v>
      </c>
      <c r="G106">
        <v>101</v>
      </c>
      <c r="H106" s="33">
        <f t="shared" si="4"/>
        <v>2920</v>
      </c>
      <c r="I106" s="33">
        <f t="shared" si="5"/>
        <v>2182</v>
      </c>
      <c r="J106" s="33">
        <f t="shared" si="6"/>
        <v>2283.5350902593609</v>
      </c>
      <c r="K106" s="35">
        <f t="shared" si="7"/>
        <v>1455557.5784354885</v>
      </c>
      <c r="T106" s="48">
        <v>3520</v>
      </c>
      <c r="U106" s="33">
        <v>3366.5</v>
      </c>
      <c r="V106" s="35">
        <v>3246.8918204107322</v>
      </c>
    </row>
    <row r="107" spans="5:22" ht="15" thickBot="1" x14ac:dyDescent="0.35">
      <c r="E107" s="7">
        <v>20051</v>
      </c>
      <c r="F107" s="33">
        <v>3243</v>
      </c>
      <c r="G107">
        <v>102</v>
      </c>
      <c r="H107" s="33">
        <f t="shared" si="4"/>
        <v>3366.5</v>
      </c>
      <c r="I107" s="33">
        <f t="shared" si="5"/>
        <v>2920</v>
      </c>
      <c r="J107" s="33">
        <f t="shared" si="6"/>
        <v>3263.7531983980093</v>
      </c>
      <c r="K107" s="35">
        <f t="shared" si="7"/>
        <v>430.69524374713649</v>
      </c>
      <c r="T107" s="49">
        <v>3678</v>
      </c>
      <c r="U107" s="36">
        <v>3381.5</v>
      </c>
      <c r="V107" s="38">
        <v>3468.7843768811335</v>
      </c>
    </row>
    <row r="108" spans="5:22" x14ac:dyDescent="0.3">
      <c r="E108" s="7">
        <v>20052</v>
      </c>
      <c r="F108" s="33">
        <v>3520</v>
      </c>
      <c r="G108">
        <v>103</v>
      </c>
      <c r="H108" s="33">
        <f t="shared" si="4"/>
        <v>3381.5</v>
      </c>
      <c r="I108" s="33">
        <f t="shared" si="5"/>
        <v>3366.5</v>
      </c>
      <c r="J108" s="33">
        <f t="shared" si="6"/>
        <v>3246.8918204107322</v>
      </c>
      <c r="K108" s="35">
        <f t="shared" si="7"/>
        <v>74588.07775856377</v>
      </c>
    </row>
    <row r="109" spans="5:22" ht="15" thickBot="1" x14ac:dyDescent="0.35">
      <c r="E109" s="8">
        <v>20053</v>
      </c>
      <c r="F109" s="36">
        <v>3678</v>
      </c>
      <c r="G109" s="37">
        <v>104</v>
      </c>
      <c r="H109" s="36">
        <f t="shared" si="4"/>
        <v>3599</v>
      </c>
      <c r="I109" s="36">
        <f t="shared" si="5"/>
        <v>3381.5</v>
      </c>
      <c r="J109" s="36">
        <f t="shared" ref="J109" si="8">F108*$B$5+(1-$B$5)*J108</f>
        <v>3468.7843768811335</v>
      </c>
      <c r="K109" s="38">
        <f t="shared" si="7"/>
        <v>43771.176957015567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52C4-1F8E-4DD7-AAB6-A1A5BB2BFDB3}">
  <sheetPr>
    <tabColor rgb="FFFFC000"/>
  </sheetPr>
  <dimension ref="A1:N13"/>
  <sheetViews>
    <sheetView zoomScale="55" zoomScaleNormal="55" workbookViewId="0"/>
  </sheetViews>
  <sheetFormatPr defaultRowHeight="14.4" x14ac:dyDescent="0.3"/>
  <sheetData>
    <row r="1" spans="1:14" ht="26.4" thickBot="1" x14ac:dyDescent="0.55000000000000004">
      <c r="A1" s="20" t="s">
        <v>43</v>
      </c>
    </row>
    <row r="2" spans="1:14" ht="15" thickBot="1" x14ac:dyDescent="0.35">
      <c r="E2" s="57" t="s">
        <v>34</v>
      </c>
      <c r="F2" s="58" t="s">
        <v>0</v>
      </c>
      <c r="G2" s="59" t="s">
        <v>27</v>
      </c>
      <c r="H2" s="59" t="s">
        <v>28</v>
      </c>
      <c r="I2" s="59" t="s">
        <v>29</v>
      </c>
      <c r="J2" s="60" t="s">
        <v>30</v>
      </c>
      <c r="K2" s="61" t="s">
        <v>35</v>
      </c>
    </row>
    <row r="3" spans="1:14" ht="15" thickBot="1" x14ac:dyDescent="0.35">
      <c r="E3" s="55">
        <v>-4.7270854085632097</v>
      </c>
      <c r="F3" s="52">
        <v>13.603484719028762</v>
      </c>
      <c r="G3" s="53">
        <v>1.4706177612643161</v>
      </c>
      <c r="H3" s="53">
        <v>-1.6463681829601342</v>
      </c>
      <c r="I3" s="53">
        <v>-7.3213519667254392</v>
      </c>
      <c r="J3" s="54">
        <v>7.4971023884212578</v>
      </c>
      <c r="K3" s="56">
        <f>SUM(G3:J3)</f>
        <v>0</v>
      </c>
    </row>
    <row r="4" spans="1:14" ht="15" thickBot="1" x14ac:dyDescent="0.35"/>
    <row r="5" spans="1:14" ht="15" thickBot="1" x14ac:dyDescent="0.35">
      <c r="D5" s="51" t="s">
        <v>1</v>
      </c>
      <c r="E5" s="43" t="s">
        <v>2</v>
      </c>
      <c r="F5" s="42" t="s">
        <v>0</v>
      </c>
      <c r="G5" s="42" t="s">
        <v>27</v>
      </c>
      <c r="H5" s="42" t="s">
        <v>28</v>
      </c>
      <c r="I5" s="42" t="s">
        <v>29</v>
      </c>
      <c r="J5" s="43" t="s">
        <v>30</v>
      </c>
      <c r="K5" s="51" t="s">
        <v>31</v>
      </c>
      <c r="L5" s="42" t="s">
        <v>32</v>
      </c>
      <c r="M5" s="42" t="s">
        <v>33</v>
      </c>
      <c r="N5" s="43" t="s">
        <v>25</v>
      </c>
    </row>
    <row r="6" spans="1:14" x14ac:dyDescent="0.3">
      <c r="D6" s="7">
        <v>19794</v>
      </c>
      <c r="E6" s="34">
        <v>19.539999959999999</v>
      </c>
      <c r="F6">
        <v>1</v>
      </c>
      <c r="G6">
        <f>IF(RIGHT($D6,1)=RIGHT(G$5,1),1,0)</f>
        <v>0</v>
      </c>
      <c r="H6">
        <f>IF(RIGHT($D6,1)=RIGHT(H$5,1),1,0)</f>
        <v>0</v>
      </c>
      <c r="I6">
        <f>IF(RIGHT($D6,1)=RIGHT(I$5,1),1,0)</f>
        <v>0</v>
      </c>
      <c r="J6">
        <f>IF(RIGHT($D6,1)=RIGHT(J$5,1),1,0)</f>
        <v>1</v>
      </c>
      <c r="K6" s="7">
        <f>$E$3+$F$3*F6+SUMPRODUCT($G$3:$J$3,G6:J6)</f>
        <v>16.373501698886809</v>
      </c>
      <c r="L6">
        <f>E6-K6</f>
        <v>3.1664982611131904</v>
      </c>
      <c r="M6">
        <f>L6^2</f>
        <v>10.026711237632858</v>
      </c>
      <c r="N6" s="34">
        <f>SUM(M6:M13)</f>
        <v>28.967698492898798</v>
      </c>
    </row>
    <row r="7" spans="1:14" x14ac:dyDescent="0.3">
      <c r="D7" s="7">
        <v>19801</v>
      </c>
      <c r="E7" s="34">
        <v>23.54999995</v>
      </c>
      <c r="F7">
        <v>2</v>
      </c>
      <c r="G7">
        <f t="shared" ref="G7:J13" si="0">IF(RIGHT($D7,1)=RIGHT(G$5,1),1,0)</f>
        <v>1</v>
      </c>
      <c r="H7">
        <f t="shared" si="0"/>
        <v>0</v>
      </c>
      <c r="I7">
        <f t="shared" si="0"/>
        <v>0</v>
      </c>
      <c r="J7" s="34">
        <f t="shared" si="0"/>
        <v>0</v>
      </c>
      <c r="K7" s="7">
        <f t="shared" ref="K7:K13" si="1">$E$3+$F$3*F7+SUMPRODUCT($G$3:$J$3,G7:J7)</f>
        <v>23.950501790758629</v>
      </c>
      <c r="L7">
        <f t="shared" ref="L7:L13" si="2">E7-K7</f>
        <v>-0.40050184075862916</v>
      </c>
      <c r="M7">
        <f t="shared" ref="M7:M13" si="3">L7^2</f>
        <v>0.16040172445105036</v>
      </c>
      <c r="N7" s="34"/>
    </row>
    <row r="8" spans="1:14" x14ac:dyDescent="0.3">
      <c r="D8" s="7">
        <v>19802</v>
      </c>
      <c r="E8" s="34">
        <v>32.568999890000001</v>
      </c>
      <c r="F8">
        <v>3</v>
      </c>
      <c r="G8">
        <f t="shared" si="0"/>
        <v>0</v>
      </c>
      <c r="H8">
        <f t="shared" si="0"/>
        <v>1</v>
      </c>
      <c r="I8">
        <f t="shared" si="0"/>
        <v>0</v>
      </c>
      <c r="J8" s="34">
        <f t="shared" si="0"/>
        <v>0</v>
      </c>
      <c r="K8" s="7">
        <f t="shared" si="1"/>
        <v>34.43700056556294</v>
      </c>
      <c r="L8">
        <f t="shared" si="2"/>
        <v>-1.8680006755629393</v>
      </c>
      <c r="M8">
        <f t="shared" si="3"/>
        <v>3.4894265239035973</v>
      </c>
      <c r="N8" s="34"/>
    </row>
    <row r="9" spans="1:14" x14ac:dyDescent="0.3">
      <c r="D9" s="7">
        <v>19803</v>
      </c>
      <c r="E9" s="34">
        <v>41.466999889999997</v>
      </c>
      <c r="F9">
        <v>4</v>
      </c>
      <c r="G9">
        <f t="shared" si="0"/>
        <v>0</v>
      </c>
      <c r="H9">
        <f t="shared" si="0"/>
        <v>0</v>
      </c>
      <c r="I9">
        <f t="shared" si="0"/>
        <v>1</v>
      </c>
      <c r="J9" s="34">
        <f t="shared" si="0"/>
        <v>0</v>
      </c>
      <c r="K9" s="7">
        <f t="shared" si="1"/>
        <v>42.365501500826397</v>
      </c>
      <c r="L9">
        <f t="shared" si="2"/>
        <v>-0.89850161082640057</v>
      </c>
      <c r="M9">
        <f t="shared" si="3"/>
        <v>0.80730514465763659</v>
      </c>
      <c r="N9" s="34"/>
    </row>
    <row r="10" spans="1:14" x14ac:dyDescent="0.3">
      <c r="D10" s="7">
        <v>19804</v>
      </c>
      <c r="E10" s="34">
        <v>67.620999810000001</v>
      </c>
      <c r="F10">
        <v>5</v>
      </c>
      <c r="G10">
        <f t="shared" si="0"/>
        <v>0</v>
      </c>
      <c r="H10">
        <f t="shared" si="0"/>
        <v>0</v>
      </c>
      <c r="I10">
        <f t="shared" si="0"/>
        <v>0</v>
      </c>
      <c r="J10" s="34">
        <f t="shared" si="0"/>
        <v>1</v>
      </c>
      <c r="K10" s="7">
        <f t="shared" si="1"/>
        <v>70.787440575001852</v>
      </c>
      <c r="L10">
        <f t="shared" si="2"/>
        <v>-3.1664407650018518</v>
      </c>
      <c r="M10">
        <f t="shared" si="3"/>
        <v>10.026347118265512</v>
      </c>
      <c r="N10" s="34"/>
    </row>
    <row r="11" spans="1:14" x14ac:dyDescent="0.3">
      <c r="D11" s="7">
        <v>19811</v>
      </c>
      <c r="E11" s="34">
        <v>78.764999869999997</v>
      </c>
      <c r="F11">
        <v>6</v>
      </c>
      <c r="G11">
        <f t="shared" si="0"/>
        <v>1</v>
      </c>
      <c r="H11">
        <f t="shared" si="0"/>
        <v>0</v>
      </c>
      <c r="I11">
        <f t="shared" si="0"/>
        <v>0</v>
      </c>
      <c r="J11" s="34">
        <f t="shared" si="0"/>
        <v>0</v>
      </c>
      <c r="K11" s="7">
        <f t="shared" si="1"/>
        <v>78.364440666873676</v>
      </c>
      <c r="L11">
        <f t="shared" si="2"/>
        <v>0.40055920312632054</v>
      </c>
      <c r="M11">
        <f t="shared" si="3"/>
        <v>0.16044767520919292</v>
      </c>
      <c r="N11" s="34"/>
    </row>
    <row r="12" spans="1:14" x14ac:dyDescent="0.3">
      <c r="D12" s="7">
        <v>19812</v>
      </c>
      <c r="E12" s="34">
        <v>90.718999859999997</v>
      </c>
      <c r="F12">
        <v>7</v>
      </c>
      <c r="G12">
        <f t="shared" si="0"/>
        <v>0</v>
      </c>
      <c r="H12">
        <f t="shared" si="0"/>
        <v>1</v>
      </c>
      <c r="I12">
        <f t="shared" si="0"/>
        <v>0</v>
      </c>
      <c r="J12" s="34">
        <f t="shared" si="0"/>
        <v>0</v>
      </c>
      <c r="K12" s="7">
        <f t="shared" si="1"/>
        <v>88.850939441677994</v>
      </c>
      <c r="L12">
        <f t="shared" si="2"/>
        <v>1.8680604183220026</v>
      </c>
      <c r="M12">
        <f t="shared" si="3"/>
        <v>3.4896497265013755</v>
      </c>
      <c r="N12" s="34"/>
    </row>
    <row r="13" spans="1:14" ht="15" thickBot="1" x14ac:dyDescent="0.35">
      <c r="D13" s="8">
        <v>19813</v>
      </c>
      <c r="E13" s="46">
        <v>97.677999970000002</v>
      </c>
      <c r="F13" s="37">
        <v>8</v>
      </c>
      <c r="G13" s="37">
        <f t="shared" si="0"/>
        <v>0</v>
      </c>
      <c r="H13" s="37">
        <f t="shared" si="0"/>
        <v>0</v>
      </c>
      <c r="I13" s="37">
        <f t="shared" si="0"/>
        <v>1</v>
      </c>
      <c r="J13" s="46">
        <f t="shared" si="0"/>
        <v>0</v>
      </c>
      <c r="K13" s="8">
        <f t="shared" si="1"/>
        <v>96.779440376941437</v>
      </c>
      <c r="L13" s="37">
        <f t="shared" si="2"/>
        <v>0.89855959305856459</v>
      </c>
      <c r="M13" s="37">
        <f t="shared" si="3"/>
        <v>0.80740934227757322</v>
      </c>
      <c r="N13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BFE9-5E8F-418B-A46E-C975C2C7873D}">
  <sheetPr>
    <tabColor rgb="FFFFC000"/>
  </sheetPr>
  <dimension ref="A1:AN112"/>
  <sheetViews>
    <sheetView zoomScale="70" zoomScaleNormal="70" workbookViewId="0"/>
  </sheetViews>
  <sheetFormatPr defaultRowHeight="14.4" x14ac:dyDescent="0.3"/>
  <cols>
    <col min="11" max="11" width="12.6640625" bestFit="1" customWidth="1"/>
    <col min="18" max="18" width="9.5546875" bestFit="1" customWidth="1"/>
  </cols>
  <sheetData>
    <row r="1" spans="1:40" ht="25.8" x14ac:dyDescent="0.5">
      <c r="A1" s="20" t="s">
        <v>44</v>
      </c>
    </row>
    <row r="3" spans="1:40" ht="15" thickBot="1" x14ac:dyDescent="0.35"/>
    <row r="4" spans="1:40" ht="15" thickBot="1" x14ac:dyDescent="0.35">
      <c r="C4" s="57" t="s">
        <v>34</v>
      </c>
      <c r="D4" s="58" t="s">
        <v>0</v>
      </c>
      <c r="E4" s="59" t="s">
        <v>27</v>
      </c>
      <c r="F4" s="59" t="s">
        <v>28</v>
      </c>
      <c r="G4" s="59" t="s">
        <v>29</v>
      </c>
      <c r="H4" s="60" t="s">
        <v>30</v>
      </c>
      <c r="I4" s="64" t="s">
        <v>35</v>
      </c>
      <c r="Q4" s="57" t="s">
        <v>24</v>
      </c>
      <c r="R4" s="62" t="s">
        <v>38</v>
      </c>
      <c r="S4" s="60" t="s">
        <v>39</v>
      </c>
    </row>
    <row r="5" spans="1:40" ht="15" thickBot="1" x14ac:dyDescent="0.35">
      <c r="C5" s="55">
        <v>-4.7270854085632097</v>
      </c>
      <c r="D5" s="52">
        <v>13.603484719028762</v>
      </c>
      <c r="E5" s="53">
        <v>1.4706177612643161</v>
      </c>
      <c r="F5" s="53">
        <v>-1.6463681829601342</v>
      </c>
      <c r="G5" s="53">
        <v>-7.3213519667254392</v>
      </c>
      <c r="H5" s="54">
        <v>7.4971023884212578</v>
      </c>
      <c r="I5" s="56">
        <v>0</v>
      </c>
      <c r="Q5" s="8">
        <v>0.68343817504071402</v>
      </c>
      <c r="R5" s="63">
        <v>0.15808852696941955</v>
      </c>
      <c r="S5" s="46">
        <v>0.27743791561138875</v>
      </c>
      <c r="AL5" s="51" t="s">
        <v>0</v>
      </c>
      <c r="AM5" s="43" t="s">
        <v>2</v>
      </c>
      <c r="AN5" s="43" t="s">
        <v>31</v>
      </c>
    </row>
    <row r="6" spans="1:40" x14ac:dyDescent="0.3">
      <c r="AL6" s="7">
        <v>1</v>
      </c>
      <c r="AM6" s="34">
        <v>19.539999959999999</v>
      </c>
      <c r="AN6" s="34"/>
    </row>
    <row r="7" spans="1:40" ht="15" thickBot="1" x14ac:dyDescent="0.35">
      <c r="AL7" s="7">
        <v>2</v>
      </c>
      <c r="AM7" s="34">
        <v>23.54999995</v>
      </c>
      <c r="AN7" s="34"/>
    </row>
    <row r="8" spans="1:40" ht="15" thickBot="1" x14ac:dyDescent="0.35">
      <c r="B8" s="51" t="s">
        <v>1</v>
      </c>
      <c r="C8" s="43" t="s">
        <v>2</v>
      </c>
      <c r="D8" s="51" t="s">
        <v>0</v>
      </c>
      <c r="E8" s="42" t="s">
        <v>27</v>
      </c>
      <c r="F8" s="42" t="s">
        <v>28</v>
      </c>
      <c r="G8" s="42" t="s">
        <v>29</v>
      </c>
      <c r="H8" s="43" t="s">
        <v>30</v>
      </c>
      <c r="I8" s="42" t="s">
        <v>36</v>
      </c>
      <c r="J8" s="42" t="s">
        <v>0</v>
      </c>
      <c r="K8" s="42" t="s">
        <v>37</v>
      </c>
      <c r="L8" s="42" t="s">
        <v>31</v>
      </c>
      <c r="M8" s="42" t="s">
        <v>32</v>
      </c>
      <c r="N8" s="42" t="s">
        <v>33</v>
      </c>
      <c r="O8" s="65" t="s">
        <v>25</v>
      </c>
      <c r="AL8" s="7">
        <v>3</v>
      </c>
      <c r="AM8" s="34">
        <v>32.568999890000001</v>
      </c>
      <c r="AN8" s="34"/>
    </row>
    <row r="9" spans="1:40" x14ac:dyDescent="0.3">
      <c r="B9" s="7">
        <v>19794</v>
      </c>
      <c r="C9" s="34">
        <v>19.539999959999999</v>
      </c>
      <c r="D9" s="7">
        <v>1</v>
      </c>
      <c r="E9">
        <f>IF(RIGHT($B9,1)=RIGHT(E$8,1),1,0)</f>
        <v>0</v>
      </c>
      <c r="F9">
        <f>IF(RIGHT($B9,1)=RIGHT(F$8,1),1,0)</f>
        <v>0</v>
      </c>
      <c r="G9">
        <f>IF(RIGHT($B9,1)=RIGHT(G$8,1),1,0)</f>
        <v>0</v>
      </c>
      <c r="H9" s="34">
        <f>IF(RIGHT($B9,1)=RIGHT(H$8,1),1,0)</f>
        <v>1</v>
      </c>
      <c r="O9" s="9"/>
      <c r="AL9" s="7">
        <v>4</v>
      </c>
      <c r="AM9" s="34">
        <v>41.466999889999997</v>
      </c>
      <c r="AN9" s="34"/>
    </row>
    <row r="10" spans="1:40" x14ac:dyDescent="0.3">
      <c r="B10" s="7">
        <v>19801</v>
      </c>
      <c r="C10" s="34">
        <v>23.54999995</v>
      </c>
      <c r="D10" s="7">
        <v>2</v>
      </c>
      <c r="E10">
        <f t="shared" ref="E10:H41" si="0">IF(RIGHT($B10,1)=RIGHT(E$8,1),1,0)</f>
        <v>1</v>
      </c>
      <c r="F10">
        <f t="shared" si="0"/>
        <v>0</v>
      </c>
      <c r="G10">
        <f t="shared" si="0"/>
        <v>0</v>
      </c>
      <c r="H10" s="34">
        <f t="shared" si="0"/>
        <v>0</v>
      </c>
      <c r="O10" s="9"/>
      <c r="AL10" s="7">
        <v>5</v>
      </c>
      <c r="AM10" s="34">
        <v>67.620999810000001</v>
      </c>
      <c r="AN10" s="34"/>
    </row>
    <row r="11" spans="1:40" x14ac:dyDescent="0.3">
      <c r="B11" s="7">
        <v>19802</v>
      </c>
      <c r="C11" s="34">
        <v>32.568999890000001</v>
      </c>
      <c r="D11" s="7">
        <v>3</v>
      </c>
      <c r="E11">
        <f t="shared" si="0"/>
        <v>0</v>
      </c>
      <c r="F11">
        <f t="shared" si="0"/>
        <v>1</v>
      </c>
      <c r="G11">
        <f t="shared" si="0"/>
        <v>0</v>
      </c>
      <c r="H11" s="34">
        <f t="shared" si="0"/>
        <v>0</v>
      </c>
      <c r="O11" s="9"/>
      <c r="AL11" s="7">
        <v>6</v>
      </c>
      <c r="AM11" s="34">
        <v>78.764999869999997</v>
      </c>
      <c r="AN11" s="34"/>
    </row>
    <row r="12" spans="1:40" x14ac:dyDescent="0.3">
      <c r="B12" s="7">
        <v>19803</v>
      </c>
      <c r="C12" s="34">
        <v>41.466999889999997</v>
      </c>
      <c r="D12" s="7">
        <v>4</v>
      </c>
      <c r="E12">
        <f t="shared" si="0"/>
        <v>0</v>
      </c>
      <c r="F12">
        <f t="shared" si="0"/>
        <v>0</v>
      </c>
      <c r="G12">
        <f t="shared" si="0"/>
        <v>1</v>
      </c>
      <c r="H12" s="34">
        <f t="shared" si="0"/>
        <v>0</v>
      </c>
      <c r="K12">
        <f>G5</f>
        <v>-7.3213519667254392</v>
      </c>
      <c r="O12" s="9"/>
      <c r="AL12" s="7">
        <v>7</v>
      </c>
      <c r="AM12" s="34">
        <v>90.718999859999997</v>
      </c>
      <c r="AN12" s="34"/>
    </row>
    <row r="13" spans="1:40" ht="15" thickBot="1" x14ac:dyDescent="0.35">
      <c r="B13" s="7">
        <v>19804</v>
      </c>
      <c r="C13" s="34">
        <v>67.620999810000001</v>
      </c>
      <c r="D13" s="7">
        <v>5</v>
      </c>
      <c r="E13">
        <f t="shared" si="0"/>
        <v>0</v>
      </c>
      <c r="F13">
        <f t="shared" si="0"/>
        <v>0</v>
      </c>
      <c r="G13">
        <f t="shared" si="0"/>
        <v>0</v>
      </c>
      <c r="H13" s="34">
        <f t="shared" si="0"/>
        <v>1</v>
      </c>
      <c r="K13">
        <f>H5</f>
        <v>7.4971023884212578</v>
      </c>
      <c r="O13" s="9"/>
      <c r="AL13" s="8">
        <v>8</v>
      </c>
      <c r="AM13" s="46">
        <v>97.677999970000002</v>
      </c>
      <c r="AN13" s="46"/>
    </row>
    <row r="14" spans="1:40" x14ac:dyDescent="0.3">
      <c r="B14" s="7">
        <v>19811</v>
      </c>
      <c r="C14" s="34">
        <v>78.764999869999997</v>
      </c>
      <c r="D14" s="7">
        <v>6</v>
      </c>
      <c r="E14">
        <f t="shared" si="0"/>
        <v>1</v>
      </c>
      <c r="F14">
        <f t="shared" si="0"/>
        <v>0</v>
      </c>
      <c r="G14">
        <f t="shared" si="0"/>
        <v>0</v>
      </c>
      <c r="H14" s="34">
        <f t="shared" si="0"/>
        <v>0</v>
      </c>
      <c r="K14">
        <f>E5</f>
        <v>1.4706177612643161</v>
      </c>
      <c r="O14" s="9"/>
      <c r="AL14" s="7">
        <v>9</v>
      </c>
      <c r="AM14" s="34">
        <v>133.553</v>
      </c>
      <c r="AN14" s="34">
        <v>126.09993904417546</v>
      </c>
    </row>
    <row r="15" spans="1:40" x14ac:dyDescent="0.3">
      <c r="B15" s="7">
        <v>19812</v>
      </c>
      <c r="C15" s="34">
        <v>90.718999859999997</v>
      </c>
      <c r="D15" s="7">
        <v>7</v>
      </c>
      <c r="E15">
        <f t="shared" si="0"/>
        <v>0</v>
      </c>
      <c r="F15">
        <f t="shared" si="0"/>
        <v>1</v>
      </c>
      <c r="G15">
        <f t="shared" si="0"/>
        <v>0</v>
      </c>
      <c r="H15" s="34">
        <f t="shared" si="0"/>
        <v>0</v>
      </c>
      <c r="K15">
        <f>F5</f>
        <v>-1.6463681829601342</v>
      </c>
      <c r="O15" s="9"/>
      <c r="AL15" s="7">
        <v>10</v>
      </c>
      <c r="AM15" s="34">
        <v>131.0189996</v>
      </c>
      <c r="AN15" s="34">
        <v>139.57590205229431</v>
      </c>
    </row>
    <row r="16" spans="1:40" ht="15" thickBot="1" x14ac:dyDescent="0.35">
      <c r="B16" s="8">
        <v>19813</v>
      </c>
      <c r="C16" s="46">
        <v>97.677999970000002</v>
      </c>
      <c r="D16" s="8">
        <v>8</v>
      </c>
      <c r="E16" s="37">
        <f t="shared" si="0"/>
        <v>0</v>
      </c>
      <c r="F16" s="37">
        <f t="shared" si="0"/>
        <v>0</v>
      </c>
      <c r="G16" s="37">
        <f t="shared" si="0"/>
        <v>1</v>
      </c>
      <c r="H16" s="46">
        <f t="shared" si="0"/>
        <v>0</v>
      </c>
      <c r="I16" s="37">
        <f>C16-K12</f>
        <v>104.99935193672545</v>
      </c>
      <c r="J16" s="37">
        <f>D5</f>
        <v>13.603484719028762</v>
      </c>
      <c r="K16" s="37">
        <f>G5</f>
        <v>-7.3213519667254392</v>
      </c>
      <c r="L16" s="37"/>
      <c r="M16" s="37"/>
      <c r="N16" s="37"/>
      <c r="O16" s="10"/>
      <c r="AL16" s="7">
        <v>11</v>
      </c>
      <c r="AM16" s="34">
        <v>142.6809998</v>
      </c>
      <c r="AN16" s="34">
        <v>144.09502387367351</v>
      </c>
    </row>
    <row r="17" spans="2:40" ht="15" thickBot="1" x14ac:dyDescent="0.35">
      <c r="B17" s="7">
        <v>19814</v>
      </c>
      <c r="C17" s="34">
        <v>133.553</v>
      </c>
      <c r="D17" s="7">
        <v>9</v>
      </c>
      <c r="E17">
        <f t="shared" si="0"/>
        <v>0</v>
      </c>
      <c r="F17">
        <f t="shared" si="0"/>
        <v>0</v>
      </c>
      <c r="G17">
        <f t="shared" si="0"/>
        <v>0</v>
      </c>
      <c r="H17" s="34">
        <f t="shared" si="0"/>
        <v>1</v>
      </c>
      <c r="I17">
        <f>$Q$5*(C17-K13)+(1-$Q$5)*(I16+J16)</f>
        <v>123.69654303387013</v>
      </c>
      <c r="J17">
        <f>$R$5*(I17-I16)+(1-$R$5)*J16</f>
        <v>14.408741257159846</v>
      </c>
      <c r="K17">
        <f>$S$5*(C17-I17)+(1-$S$5)*K13</f>
        <v>8.1516768046489236</v>
      </c>
      <c r="L17">
        <f>I16+J16+K13</f>
        <v>126.09993904417546</v>
      </c>
      <c r="M17">
        <f>L17-C17</f>
        <v>-7.4530609558245402</v>
      </c>
      <c r="N17">
        <f>M17^2</f>
        <v>55.548117611236208</v>
      </c>
      <c r="O17" s="10">
        <f>SUM(N17:N112)</f>
        <v>5740486.5298231477</v>
      </c>
      <c r="AL17" s="7">
        <v>12</v>
      </c>
      <c r="AM17" s="34">
        <v>175.80799959999999</v>
      </c>
      <c r="AN17" s="34">
        <v>150.78508717772991</v>
      </c>
    </row>
    <row r="18" spans="2:40" x14ac:dyDescent="0.3">
      <c r="B18" s="7">
        <v>19821</v>
      </c>
      <c r="C18" s="34">
        <v>131.0189996</v>
      </c>
      <c r="D18" s="7">
        <v>10</v>
      </c>
      <c r="E18">
        <f t="shared" si="0"/>
        <v>1</v>
      </c>
      <c r="F18">
        <f t="shared" si="0"/>
        <v>0</v>
      </c>
      <c r="G18">
        <f t="shared" si="0"/>
        <v>0</v>
      </c>
      <c r="H18" s="34">
        <f t="shared" si="0"/>
        <v>0</v>
      </c>
      <c r="I18">
        <f t="shared" ref="I18:I81" si="1">$Q$5*(C18-K14)+(1-$Q$5)*(I17+J17)</f>
        <v>132.25717049503257</v>
      </c>
      <c r="J18">
        <f t="shared" ref="J18:J81" si="2">$R$5*(I18-I17)+(1-$R$5)*J17</f>
        <v>13.484221561601077</v>
      </c>
      <c r="K18">
        <f t="shared" ref="K18:K81" si="3">$S$5*(C18-I18)+(1-$S$5)*K14</f>
        <v>0.7190970826295342</v>
      </c>
      <c r="L18">
        <f t="shared" ref="L18:L81" si="4">I17+J17+K14</f>
        <v>139.57590205229431</v>
      </c>
      <c r="M18">
        <f t="shared" ref="M18:M81" si="5">L18-C18</f>
        <v>8.5569024522943096</v>
      </c>
      <c r="N18">
        <f t="shared" ref="N18:N81" si="6">M18^2</f>
        <v>73.220579578080375</v>
      </c>
      <c r="O18" s="34"/>
      <c r="AL18" s="7">
        <v>13</v>
      </c>
      <c r="AM18" s="34">
        <v>214.2929997</v>
      </c>
      <c r="AN18" s="34">
        <v>199.39474357221772</v>
      </c>
    </row>
    <row r="19" spans="2:40" x14ac:dyDescent="0.3">
      <c r="B19" s="7">
        <v>19822</v>
      </c>
      <c r="C19" s="34">
        <v>142.6809998</v>
      </c>
      <c r="D19" s="7">
        <v>11</v>
      </c>
      <c r="E19">
        <f t="shared" si="0"/>
        <v>0</v>
      </c>
      <c r="F19">
        <f t="shared" si="0"/>
        <v>1</v>
      </c>
      <c r="G19">
        <f t="shared" si="0"/>
        <v>0</v>
      </c>
      <c r="H19" s="34">
        <f t="shared" si="0"/>
        <v>0</v>
      </c>
      <c r="I19">
        <f t="shared" si="1"/>
        <v>144.7749940242586</v>
      </c>
      <c r="J19">
        <f t="shared" si="2"/>
        <v>13.33144512019676</v>
      </c>
      <c r="K19">
        <f t="shared" si="3"/>
        <v>-1.7705566188313602</v>
      </c>
      <c r="L19">
        <f t="shared" si="4"/>
        <v>144.09502387367351</v>
      </c>
      <c r="M19">
        <f t="shared" si="5"/>
        <v>1.4140240736735166</v>
      </c>
      <c r="N19">
        <f t="shared" si="6"/>
        <v>1.9994640809282467</v>
      </c>
      <c r="O19" s="34"/>
      <c r="AL19" s="7">
        <v>14</v>
      </c>
      <c r="AM19" s="34">
        <v>227.98199990000001</v>
      </c>
      <c r="AN19" s="34">
        <v>219.78887808009202</v>
      </c>
    </row>
    <row r="20" spans="2:40" x14ac:dyDescent="0.3">
      <c r="B20" s="7">
        <v>19823</v>
      </c>
      <c r="C20" s="34">
        <v>175.80799959999999</v>
      </c>
      <c r="D20" s="7">
        <v>12</v>
      </c>
      <c r="E20">
        <f t="shared" si="0"/>
        <v>0</v>
      </c>
      <c r="F20">
        <f t="shared" si="0"/>
        <v>0</v>
      </c>
      <c r="G20">
        <f t="shared" si="0"/>
        <v>1</v>
      </c>
      <c r="H20" s="34">
        <f t="shared" si="0"/>
        <v>0</v>
      </c>
      <c r="I20">
        <f t="shared" si="1"/>
        <v>175.20805274453522</v>
      </c>
      <c r="J20">
        <f t="shared" si="2"/>
        <v>16.035014023033575</v>
      </c>
      <c r="K20">
        <f t="shared" si="3"/>
        <v>-5.1236833325620399</v>
      </c>
      <c r="L20">
        <f t="shared" si="4"/>
        <v>150.78508717772991</v>
      </c>
      <c r="M20">
        <f t="shared" si="5"/>
        <v>-25.022912422270082</v>
      </c>
      <c r="N20">
        <f t="shared" si="6"/>
        <v>626.14614609259843</v>
      </c>
      <c r="O20" s="34"/>
      <c r="AL20" s="7">
        <v>15</v>
      </c>
      <c r="AM20" s="34">
        <v>267.28399940000003</v>
      </c>
      <c r="AN20" s="34">
        <v>241.42860933129376</v>
      </c>
    </row>
    <row r="21" spans="2:40" x14ac:dyDescent="0.3">
      <c r="B21" s="7">
        <v>19824</v>
      </c>
      <c r="C21" s="34">
        <v>214.2929997</v>
      </c>
      <c r="D21" s="7">
        <v>13</v>
      </c>
      <c r="E21">
        <f t="shared" si="0"/>
        <v>0</v>
      </c>
      <c r="F21">
        <f t="shared" si="0"/>
        <v>0</v>
      </c>
      <c r="G21">
        <f t="shared" si="0"/>
        <v>0</v>
      </c>
      <c r="H21" s="34">
        <f t="shared" si="0"/>
        <v>1</v>
      </c>
      <c r="I21">
        <f t="shared" si="1"/>
        <v>201.42510374682945</v>
      </c>
      <c r="J21">
        <f t="shared" si="2"/>
        <v>17.644677250633048</v>
      </c>
      <c r="K21">
        <f t="shared" si="3"/>
        <v>9.4601348147812807</v>
      </c>
      <c r="L21">
        <f t="shared" si="4"/>
        <v>199.39474357221772</v>
      </c>
      <c r="M21">
        <f t="shared" si="5"/>
        <v>-14.898256127782275</v>
      </c>
      <c r="N21">
        <f t="shared" si="6"/>
        <v>221.95803564900211</v>
      </c>
      <c r="O21" s="34"/>
      <c r="AL21" s="7">
        <v>16</v>
      </c>
      <c r="AM21" s="34">
        <v>273.2099991</v>
      </c>
      <c r="AN21" s="34">
        <v>277.06944884579866</v>
      </c>
    </row>
    <row r="22" spans="2:40" x14ac:dyDescent="0.3">
      <c r="B22" s="7">
        <v>19831</v>
      </c>
      <c r="C22" s="34">
        <v>227.98199990000001</v>
      </c>
      <c r="D22" s="7">
        <v>14</v>
      </c>
      <c r="E22">
        <f t="shared" si="0"/>
        <v>1</v>
      </c>
      <c r="F22">
        <f t="shared" si="0"/>
        <v>0</v>
      </c>
      <c r="G22">
        <f t="shared" si="0"/>
        <v>0</v>
      </c>
      <c r="H22" s="34">
        <f t="shared" si="0"/>
        <v>0</v>
      </c>
      <c r="I22">
        <f t="shared" si="1"/>
        <v>224.66927322194664</v>
      </c>
      <c r="J22">
        <f t="shared" si="2"/>
        <v>18.529892728178467</v>
      </c>
      <c r="K22">
        <f t="shared" si="3"/>
        <v>1.4386682714519314</v>
      </c>
      <c r="L22">
        <f t="shared" si="4"/>
        <v>219.78887808009202</v>
      </c>
      <c r="M22">
        <f t="shared" si="5"/>
        <v>-8.1931218199079865</v>
      </c>
      <c r="N22">
        <f t="shared" si="6"/>
        <v>67.12724515585235</v>
      </c>
      <c r="O22" s="34"/>
      <c r="AL22" s="7">
        <v>17</v>
      </c>
      <c r="AM22" s="34">
        <v>316.2279997</v>
      </c>
      <c r="AN22" s="34">
        <v>309.9219879637879</v>
      </c>
    </row>
    <row r="23" spans="2:40" x14ac:dyDescent="0.3">
      <c r="B23" s="7">
        <v>19832</v>
      </c>
      <c r="C23" s="34">
        <v>267.28399940000003</v>
      </c>
      <c r="D23" s="7">
        <v>15</v>
      </c>
      <c r="E23">
        <f t="shared" si="0"/>
        <v>0</v>
      </c>
      <c r="F23">
        <f t="shared" si="0"/>
        <v>1</v>
      </c>
      <c r="G23">
        <f t="shared" si="0"/>
        <v>0</v>
      </c>
      <c r="H23" s="34">
        <f t="shared" si="0"/>
        <v>0</v>
      </c>
      <c r="I23">
        <f t="shared" si="1"/>
        <v>260.86972655364752</v>
      </c>
      <c r="J23">
        <f t="shared" si="2"/>
        <v>21.323405624713185</v>
      </c>
      <c r="K23">
        <f t="shared" si="3"/>
        <v>0.50022540762392853</v>
      </c>
      <c r="L23">
        <f t="shared" si="4"/>
        <v>241.42860933129376</v>
      </c>
      <c r="M23">
        <f t="shared" si="5"/>
        <v>-25.855390068706271</v>
      </c>
      <c r="N23">
        <f t="shared" si="6"/>
        <v>668.50119560495489</v>
      </c>
      <c r="O23" s="34"/>
      <c r="AL23" s="7">
        <v>18</v>
      </c>
      <c r="AM23" s="34">
        <v>300.10199929999999</v>
      </c>
      <c r="AN23" s="34">
        <v>327.79803189175817</v>
      </c>
    </row>
    <row r="24" spans="2:40" x14ac:dyDescent="0.3">
      <c r="B24" s="7">
        <v>19833</v>
      </c>
      <c r="C24" s="34">
        <v>273.2099991</v>
      </c>
      <c r="D24" s="7">
        <v>16</v>
      </c>
      <c r="E24">
        <f t="shared" si="0"/>
        <v>0</v>
      </c>
      <c r="F24">
        <f t="shared" si="0"/>
        <v>0</v>
      </c>
      <c r="G24">
        <f t="shared" si="0"/>
        <v>1</v>
      </c>
      <c r="H24" s="34">
        <f t="shared" si="0"/>
        <v>0</v>
      </c>
      <c r="I24">
        <f t="shared" si="1"/>
        <v>279.55543688743074</v>
      </c>
      <c r="J24">
        <f t="shared" si="2"/>
        <v>20.906416261575895</v>
      </c>
      <c r="K24">
        <f t="shared" si="3"/>
        <v>-5.4626443419097406</v>
      </c>
      <c r="L24">
        <f t="shared" si="4"/>
        <v>277.06944884579866</v>
      </c>
      <c r="M24">
        <f t="shared" si="5"/>
        <v>3.8594497457986563</v>
      </c>
      <c r="N24">
        <f t="shared" si="6"/>
        <v>14.895352340345312</v>
      </c>
      <c r="O24" s="34"/>
      <c r="AL24" s="7">
        <v>19</v>
      </c>
      <c r="AM24" s="34">
        <v>422.14299970000002</v>
      </c>
      <c r="AN24" s="34">
        <v>326.52642158770857</v>
      </c>
    </row>
    <row r="25" spans="2:40" x14ac:dyDescent="0.3">
      <c r="B25" s="7">
        <v>19834</v>
      </c>
      <c r="C25" s="34">
        <v>316.2279997</v>
      </c>
      <c r="D25" s="7">
        <v>17</v>
      </c>
      <c r="E25">
        <f t="shared" si="0"/>
        <v>0</v>
      </c>
      <c r="F25">
        <f t="shared" si="0"/>
        <v>0</v>
      </c>
      <c r="G25">
        <f t="shared" si="0"/>
        <v>0</v>
      </c>
      <c r="H25" s="34">
        <f t="shared" si="0"/>
        <v>1</v>
      </c>
      <c r="I25">
        <f t="shared" si="1"/>
        <v>304.77162230178874</v>
      </c>
      <c r="J25">
        <f t="shared" si="2"/>
        <v>21.587741318517462</v>
      </c>
      <c r="K25">
        <f t="shared" si="3"/>
        <v>10.013968196182788</v>
      </c>
      <c r="L25">
        <f t="shared" si="4"/>
        <v>309.9219879637879</v>
      </c>
      <c r="M25">
        <f t="shared" si="5"/>
        <v>-6.3060117362120991</v>
      </c>
      <c r="N25">
        <f t="shared" si="6"/>
        <v>39.765784017244734</v>
      </c>
      <c r="O25" s="34"/>
      <c r="AL25" s="7">
        <v>20</v>
      </c>
      <c r="AM25" s="34">
        <v>477.39899919999999</v>
      </c>
      <c r="AN25" s="34">
        <v>414.83770218366703</v>
      </c>
    </row>
    <row r="26" spans="2:40" x14ac:dyDescent="0.3">
      <c r="B26" s="7">
        <v>19841</v>
      </c>
      <c r="C26" s="34">
        <v>300.10199929999999</v>
      </c>
      <c r="D26" s="7">
        <v>18</v>
      </c>
      <c r="E26">
        <f t="shared" si="0"/>
        <v>1</v>
      </c>
      <c r="F26">
        <f t="shared" si="0"/>
        <v>0</v>
      </c>
      <c r="G26">
        <f t="shared" si="0"/>
        <v>0</v>
      </c>
      <c r="H26" s="34">
        <f t="shared" si="0"/>
        <v>0</v>
      </c>
      <c r="I26">
        <f t="shared" si="1"/>
        <v>307.43083764992684</v>
      </c>
      <c r="J26">
        <f t="shared" si="2"/>
        <v>18.595358530157789</v>
      </c>
      <c r="K26">
        <f t="shared" si="3"/>
        <v>-0.99377049069244849</v>
      </c>
      <c r="L26">
        <f t="shared" si="4"/>
        <v>327.79803189175817</v>
      </c>
      <c r="M26">
        <f t="shared" si="5"/>
        <v>27.696032591758183</v>
      </c>
      <c r="N26">
        <f t="shared" si="6"/>
        <v>767.07022132373152</v>
      </c>
      <c r="O26" s="34"/>
      <c r="AL26" s="7">
        <v>21</v>
      </c>
      <c r="AM26" s="34">
        <v>698.29599949999999</v>
      </c>
      <c r="AN26" s="34">
        <v>508.7565802360507</v>
      </c>
    </row>
    <row r="27" spans="2:40" x14ac:dyDescent="0.3">
      <c r="B27" s="7">
        <v>19842</v>
      </c>
      <c r="C27" s="34">
        <v>422.14299970000002</v>
      </c>
      <c r="D27" s="7">
        <v>19</v>
      </c>
      <c r="E27">
        <f t="shared" si="0"/>
        <v>0</v>
      </c>
      <c r="F27">
        <f t="shared" si="0"/>
        <v>1</v>
      </c>
      <c r="G27">
        <f t="shared" si="0"/>
        <v>0</v>
      </c>
      <c r="H27" s="34">
        <f t="shared" si="0"/>
        <v>0</v>
      </c>
      <c r="I27">
        <f t="shared" si="1"/>
        <v>391.37421582878699</v>
      </c>
      <c r="J27">
        <f t="shared" si="2"/>
        <v>28.92613069678983</v>
      </c>
      <c r="K27">
        <f t="shared" si="3"/>
        <v>8.8978711763235481</v>
      </c>
      <c r="L27">
        <f t="shared" si="4"/>
        <v>326.52642158770857</v>
      </c>
      <c r="M27">
        <f t="shared" si="5"/>
        <v>-95.61657811229145</v>
      </c>
      <c r="N27">
        <f t="shared" si="6"/>
        <v>9142.5300099039323</v>
      </c>
      <c r="O27" s="34"/>
      <c r="AL27" s="7">
        <v>22</v>
      </c>
      <c r="AM27" s="34">
        <v>435.34399989999997</v>
      </c>
      <c r="AN27" s="34">
        <v>683.45134986947619</v>
      </c>
    </row>
    <row r="28" spans="2:40" x14ac:dyDescent="0.3">
      <c r="B28" s="7">
        <v>19843</v>
      </c>
      <c r="C28" s="34">
        <v>477.39899919999999</v>
      </c>
      <c r="D28" s="7">
        <v>20</v>
      </c>
      <c r="E28">
        <f t="shared" si="0"/>
        <v>0</v>
      </c>
      <c r="F28">
        <f t="shared" si="0"/>
        <v>0</v>
      </c>
      <c r="G28">
        <f t="shared" si="0"/>
        <v>1</v>
      </c>
      <c r="H28" s="34">
        <f t="shared" si="0"/>
        <v>0</v>
      </c>
      <c r="I28">
        <f t="shared" si="1"/>
        <v>463.05712518659948</v>
      </c>
      <c r="J28">
        <f t="shared" si="2"/>
        <v>35.685486853268415</v>
      </c>
      <c r="K28">
        <f t="shared" si="3"/>
        <v>3.1879950275025326E-2</v>
      </c>
      <c r="L28">
        <f t="shared" si="4"/>
        <v>414.83770218366703</v>
      </c>
      <c r="M28">
        <f t="shared" si="5"/>
        <v>-62.561297016332958</v>
      </c>
      <c r="N28">
        <f t="shared" si="6"/>
        <v>3913.9158843658311</v>
      </c>
      <c r="O28" s="34"/>
      <c r="AL28" s="7">
        <v>23</v>
      </c>
      <c r="AM28" s="34">
        <v>374.92899990000001</v>
      </c>
      <c r="AN28" s="34">
        <v>553.13454596486963</v>
      </c>
    </row>
    <row r="29" spans="2:40" x14ac:dyDescent="0.3">
      <c r="B29" s="7">
        <v>19844</v>
      </c>
      <c r="C29" s="34">
        <v>698.29599949999999</v>
      </c>
      <c r="D29" s="7">
        <v>21</v>
      </c>
      <c r="E29">
        <f t="shared" si="0"/>
        <v>0</v>
      </c>
      <c r="F29">
        <f t="shared" si="0"/>
        <v>0</v>
      </c>
      <c r="G29">
        <f t="shared" si="0"/>
        <v>0</v>
      </c>
      <c r="H29" s="34">
        <f t="shared" si="0"/>
        <v>1</v>
      </c>
      <c r="I29">
        <f t="shared" si="1"/>
        <v>628.28108683989819</v>
      </c>
      <c r="J29">
        <f t="shared" si="2"/>
        <v>56.164033520270479</v>
      </c>
      <c r="K29">
        <f t="shared" si="3"/>
        <v>26.660505162967176</v>
      </c>
      <c r="L29">
        <f t="shared" si="4"/>
        <v>508.7565802360507</v>
      </c>
      <c r="M29">
        <f t="shared" si="5"/>
        <v>-189.5394192639493</v>
      </c>
      <c r="N29">
        <f t="shared" si="6"/>
        <v>35925.191454915155</v>
      </c>
      <c r="O29" s="34"/>
      <c r="AL29" s="7">
        <v>24</v>
      </c>
      <c r="AM29" s="34">
        <v>409.70899960000003</v>
      </c>
      <c r="AN29" s="34">
        <v>432.57967777808381</v>
      </c>
    </row>
    <row r="30" spans="2:40" x14ac:dyDescent="0.3">
      <c r="B30" s="7">
        <v>19851</v>
      </c>
      <c r="C30" s="34">
        <v>435.34399989999997</v>
      </c>
      <c r="D30" s="7">
        <v>22</v>
      </c>
      <c r="E30">
        <f t="shared" si="0"/>
        <v>1</v>
      </c>
      <c r="F30">
        <f t="shared" si="0"/>
        <v>0</v>
      </c>
      <c r="G30">
        <f t="shared" si="0"/>
        <v>0</v>
      </c>
      <c r="H30" s="34">
        <f t="shared" si="0"/>
        <v>0</v>
      </c>
      <c r="I30">
        <f t="shared" si="1"/>
        <v>514.87908588284199</v>
      </c>
      <c r="J30">
        <f t="shared" si="2"/>
        <v>29.357588905704095</v>
      </c>
      <c r="K30">
        <f t="shared" si="3"/>
        <v>-22.784109350210901</v>
      </c>
      <c r="L30">
        <f t="shared" si="4"/>
        <v>683.45134986947619</v>
      </c>
      <c r="M30">
        <f t="shared" si="5"/>
        <v>248.10734996947622</v>
      </c>
      <c r="N30">
        <f t="shared" si="6"/>
        <v>61557.257108876147</v>
      </c>
      <c r="O30" s="34"/>
      <c r="AL30" s="7">
        <v>25</v>
      </c>
      <c r="AM30" s="34">
        <v>533.88999939999997</v>
      </c>
      <c r="AN30" s="34">
        <v>451.21017118091117</v>
      </c>
    </row>
    <row r="31" spans="2:40" x14ac:dyDescent="0.3">
      <c r="B31" s="7">
        <v>19852</v>
      </c>
      <c r="C31" s="34">
        <v>374.92899990000001</v>
      </c>
      <c r="D31" s="7">
        <v>23</v>
      </c>
      <c r="E31">
        <f t="shared" si="0"/>
        <v>0</v>
      </c>
      <c r="F31">
        <f t="shared" si="0"/>
        <v>1</v>
      </c>
      <c r="G31">
        <f t="shared" si="0"/>
        <v>0</v>
      </c>
      <c r="H31" s="34">
        <f t="shared" si="0"/>
        <v>0</v>
      </c>
      <c r="I31">
        <f t="shared" si="1"/>
        <v>422.44420160383777</v>
      </c>
      <c r="J31">
        <f t="shared" si="2"/>
        <v>10.103596223971026</v>
      </c>
      <c r="K31">
        <f t="shared" si="3"/>
        <v>-6.7532541767817689</v>
      </c>
      <c r="L31">
        <f t="shared" si="4"/>
        <v>553.13454596486963</v>
      </c>
      <c r="M31">
        <f t="shared" si="5"/>
        <v>178.20554606486962</v>
      </c>
      <c r="N31">
        <f t="shared" si="6"/>
        <v>31757.216648278369</v>
      </c>
      <c r="O31" s="34"/>
      <c r="AL31" s="7">
        <v>26</v>
      </c>
      <c r="AM31" s="34">
        <v>408.9429998</v>
      </c>
      <c r="AN31" s="34">
        <v>474.83770772217559</v>
      </c>
    </row>
    <row r="32" spans="2:40" x14ac:dyDescent="0.3">
      <c r="B32" s="7">
        <v>19853</v>
      </c>
      <c r="C32" s="34">
        <v>409.70899960000003</v>
      </c>
      <c r="D32" s="7">
        <v>24</v>
      </c>
      <c r="E32">
        <f t="shared" si="0"/>
        <v>0</v>
      </c>
      <c r="F32">
        <f t="shared" si="0"/>
        <v>0</v>
      </c>
      <c r="G32">
        <f t="shared" si="0"/>
        <v>1</v>
      </c>
      <c r="H32" s="34">
        <f t="shared" si="0"/>
        <v>0</v>
      </c>
      <c r="I32">
        <f t="shared" si="1"/>
        <v>416.91710327183569</v>
      </c>
      <c r="J32">
        <f t="shared" si="2"/>
        <v>7.632562746108313</v>
      </c>
      <c r="K32">
        <f t="shared" si="3"/>
        <v>-1.9767660149039552</v>
      </c>
      <c r="L32">
        <f t="shared" si="4"/>
        <v>432.57967777808381</v>
      </c>
      <c r="M32">
        <f t="shared" si="5"/>
        <v>22.870678178083779</v>
      </c>
      <c r="N32">
        <f t="shared" si="6"/>
        <v>523.06792032547753</v>
      </c>
      <c r="O32" s="34"/>
      <c r="AL32" s="7">
        <v>27</v>
      </c>
      <c r="AM32" s="34">
        <v>448.27899930000001</v>
      </c>
      <c r="AN32" s="34">
        <v>455.27969379321587</v>
      </c>
    </row>
    <row r="33" spans="2:40" x14ac:dyDescent="0.3">
      <c r="B33" s="7">
        <v>19854</v>
      </c>
      <c r="C33" s="34">
        <v>533.88999939999997</v>
      </c>
      <c r="D33" s="7">
        <v>25</v>
      </c>
      <c r="E33">
        <f t="shared" si="0"/>
        <v>0</v>
      </c>
      <c r="F33">
        <f t="shared" si="0"/>
        <v>0</v>
      </c>
      <c r="G33">
        <f t="shared" si="0"/>
        <v>0</v>
      </c>
      <c r="H33" s="34">
        <f t="shared" si="0"/>
        <v>1</v>
      </c>
      <c r="I33">
        <f t="shared" si="1"/>
        <v>481.05621692867777</v>
      </c>
      <c r="J33">
        <f t="shared" si="2"/>
        <v>16.565600143708728</v>
      </c>
      <c r="K33">
        <f t="shared" si="3"/>
        <v>33.921964664116054</v>
      </c>
      <c r="L33">
        <f t="shared" si="4"/>
        <v>451.21017118091117</v>
      </c>
      <c r="M33">
        <f t="shared" si="5"/>
        <v>-82.67982821908879</v>
      </c>
      <c r="N33">
        <f t="shared" si="6"/>
        <v>6835.9539943380314</v>
      </c>
      <c r="O33" s="34"/>
      <c r="AL33" s="7">
        <v>28</v>
      </c>
      <c r="AM33" s="34">
        <v>510.78599930000001</v>
      </c>
      <c r="AN33" s="34">
        <v>463.96134873520782</v>
      </c>
    </row>
    <row r="34" spans="2:40" x14ac:dyDescent="0.3">
      <c r="B34" s="7">
        <v>19861</v>
      </c>
      <c r="C34" s="34">
        <v>408.9429998</v>
      </c>
      <c r="D34" s="7">
        <v>26</v>
      </c>
      <c r="E34">
        <f t="shared" si="0"/>
        <v>1</v>
      </c>
      <c r="F34">
        <f t="shared" si="0"/>
        <v>0</v>
      </c>
      <c r="G34">
        <f t="shared" si="0"/>
        <v>0</v>
      </c>
      <c r="H34" s="34">
        <f t="shared" si="0"/>
        <v>0</v>
      </c>
      <c r="I34">
        <f t="shared" si="1"/>
        <v>452.58685814521391</v>
      </c>
      <c r="J34">
        <f t="shared" si="2"/>
        <v>9.4460898247837033</v>
      </c>
      <c r="K34">
        <f t="shared" si="3"/>
        <v>-28.571394631561297</v>
      </c>
      <c r="L34">
        <f t="shared" si="4"/>
        <v>474.83770772217559</v>
      </c>
      <c r="M34">
        <f t="shared" si="5"/>
        <v>65.894707922175598</v>
      </c>
      <c r="N34">
        <f t="shared" si="6"/>
        <v>4342.1125321488316</v>
      </c>
      <c r="O34" s="34"/>
      <c r="AL34" s="7">
        <v>29</v>
      </c>
      <c r="AM34" s="34">
        <v>662.25299840000002</v>
      </c>
      <c r="AN34" s="34">
        <v>545.61065189916701</v>
      </c>
    </row>
    <row r="35" spans="2:40" x14ac:dyDescent="0.3">
      <c r="B35" s="7">
        <v>19862</v>
      </c>
      <c r="C35" s="34">
        <v>448.27899930000001</v>
      </c>
      <c r="D35" s="7">
        <v>27</v>
      </c>
      <c r="E35">
        <f t="shared" si="0"/>
        <v>0</v>
      </c>
      <c r="F35">
        <f t="shared" si="0"/>
        <v>1</v>
      </c>
      <c r="G35">
        <f t="shared" si="0"/>
        <v>0</v>
      </c>
      <c r="H35" s="34">
        <f t="shared" si="0"/>
        <v>0</v>
      </c>
      <c r="I35">
        <f t="shared" si="1"/>
        <v>457.2484061015366</v>
      </c>
      <c r="J35">
        <f t="shared" si="2"/>
        <v>8.6897086485751878</v>
      </c>
      <c r="K35">
        <f t="shared" si="3"/>
        <v>-7.3680989416704552</v>
      </c>
      <c r="L35">
        <f t="shared" si="4"/>
        <v>455.27969379321587</v>
      </c>
      <c r="M35">
        <f t="shared" si="5"/>
        <v>7.0006944932158603</v>
      </c>
      <c r="N35">
        <f t="shared" si="6"/>
        <v>49.009723387342873</v>
      </c>
      <c r="O35" s="34"/>
      <c r="AL35" s="7">
        <v>30</v>
      </c>
      <c r="AM35" s="34">
        <v>575.32699969999999</v>
      </c>
      <c r="AN35" s="34">
        <v>589.18641848576658</v>
      </c>
    </row>
    <row r="36" spans="2:40" x14ac:dyDescent="0.3">
      <c r="B36" s="7">
        <v>19863</v>
      </c>
      <c r="C36" s="34">
        <v>510.78599930000001</v>
      </c>
      <c r="D36" s="7">
        <v>28</v>
      </c>
      <c r="E36">
        <f t="shared" si="0"/>
        <v>0</v>
      </c>
      <c r="F36">
        <f t="shared" si="0"/>
        <v>0</v>
      </c>
      <c r="G36">
        <f t="shared" si="0"/>
        <v>1</v>
      </c>
      <c r="H36" s="34">
        <f t="shared" si="0"/>
        <v>0</v>
      </c>
      <c r="I36">
        <f t="shared" si="1"/>
        <v>497.9398684790325</v>
      </c>
      <c r="J36">
        <f t="shared" si="2"/>
        <v>13.748818756018391</v>
      </c>
      <c r="K36">
        <f t="shared" si="3"/>
        <v>2.1356675865628754</v>
      </c>
      <c r="L36">
        <f t="shared" si="4"/>
        <v>463.96134873520782</v>
      </c>
      <c r="M36">
        <f t="shared" si="5"/>
        <v>-46.824650564792194</v>
      </c>
      <c r="N36">
        <f t="shared" si="6"/>
        <v>2192.5479005148941</v>
      </c>
      <c r="O36" s="34"/>
      <c r="AL36" s="7">
        <v>31</v>
      </c>
      <c r="AM36" s="34">
        <v>637.06399920000001</v>
      </c>
      <c r="AN36" s="34">
        <v>625.77152838910069</v>
      </c>
    </row>
    <row r="37" spans="2:40" x14ac:dyDescent="0.3">
      <c r="B37" s="7">
        <v>19864</v>
      </c>
      <c r="C37" s="34">
        <v>662.25299840000002</v>
      </c>
      <c r="D37" s="7">
        <v>29</v>
      </c>
      <c r="E37">
        <f t="shared" si="0"/>
        <v>0</v>
      </c>
      <c r="F37">
        <f t="shared" si="0"/>
        <v>0</v>
      </c>
      <c r="G37">
        <f t="shared" si="0"/>
        <v>0</v>
      </c>
      <c r="H37" s="34">
        <f t="shared" si="0"/>
        <v>1</v>
      </c>
      <c r="I37">
        <f t="shared" si="1"/>
        <v>591.4065196600468</v>
      </c>
      <c r="J37">
        <f t="shared" si="2"/>
        <v>26.351293457281024</v>
      </c>
      <c r="K37">
        <f t="shared" si="3"/>
        <v>44.1662248842797</v>
      </c>
      <c r="L37">
        <f t="shared" si="4"/>
        <v>545.61065189916701</v>
      </c>
      <c r="M37">
        <f t="shared" si="5"/>
        <v>-116.64234650083301</v>
      </c>
      <c r="N37">
        <f t="shared" si="6"/>
        <v>13605.436997220391</v>
      </c>
      <c r="O37" s="34"/>
      <c r="AL37" s="7">
        <v>32</v>
      </c>
      <c r="AM37" s="34">
        <v>786.42399980000005</v>
      </c>
      <c r="AN37" s="34">
        <v>669.06695137218651</v>
      </c>
    </row>
    <row r="38" spans="2:40" x14ac:dyDescent="0.3">
      <c r="B38" s="7">
        <v>19871</v>
      </c>
      <c r="C38" s="34">
        <v>575.32699969999999</v>
      </c>
      <c r="D38" s="7">
        <v>30</v>
      </c>
      <c r="E38">
        <f t="shared" si="0"/>
        <v>1</v>
      </c>
      <c r="F38">
        <f t="shared" si="0"/>
        <v>0</v>
      </c>
      <c r="G38">
        <f t="shared" si="0"/>
        <v>0</v>
      </c>
      <c r="H38" s="34">
        <f t="shared" si="0"/>
        <v>0</v>
      </c>
      <c r="I38">
        <f t="shared" si="1"/>
        <v>608.28575723525853</v>
      </c>
      <c r="J38">
        <f t="shared" si="2"/>
        <v>24.853870095512661</v>
      </c>
      <c r="K38">
        <f t="shared" si="3"/>
        <v>-29.788615450593792</v>
      </c>
      <c r="L38">
        <f t="shared" si="4"/>
        <v>589.18641848576658</v>
      </c>
      <c r="M38">
        <f t="shared" si="5"/>
        <v>13.859418785766593</v>
      </c>
      <c r="N38">
        <f t="shared" si="6"/>
        <v>192.08348907925995</v>
      </c>
      <c r="O38" s="34"/>
      <c r="AL38" s="7">
        <v>33</v>
      </c>
      <c r="AM38" s="34">
        <v>1042.441998</v>
      </c>
      <c r="AN38" s="34">
        <v>830.05744025413662</v>
      </c>
    </row>
    <row r="39" spans="2:40" x14ac:dyDescent="0.3">
      <c r="B39" s="7">
        <v>19872</v>
      </c>
      <c r="C39" s="34">
        <v>637.06399920000001</v>
      </c>
      <c r="D39" s="7">
        <v>31</v>
      </c>
      <c r="E39">
        <f t="shared" si="0"/>
        <v>0</v>
      </c>
      <c r="F39">
        <f t="shared" si="0"/>
        <v>1</v>
      </c>
      <c r="G39">
        <f t="shared" si="0"/>
        <v>0</v>
      </c>
      <c r="H39" s="34">
        <f t="shared" si="0"/>
        <v>0</v>
      </c>
      <c r="I39">
        <f t="shared" si="1"/>
        <v>640.85733297347269</v>
      </c>
      <c r="J39">
        <f t="shared" si="2"/>
        <v>26.073950812150919</v>
      </c>
      <c r="K39">
        <f t="shared" si="3"/>
        <v>-6.3763235446054694</v>
      </c>
      <c r="L39">
        <f t="shared" si="4"/>
        <v>625.77152838910069</v>
      </c>
      <c r="M39">
        <f t="shared" si="5"/>
        <v>-11.292470810899317</v>
      </c>
      <c r="N39">
        <f t="shared" si="6"/>
        <v>127.51989701501309</v>
      </c>
      <c r="O39" s="34"/>
      <c r="AL39" s="7">
        <v>34</v>
      </c>
      <c r="AM39" s="34">
        <v>867.16099929999996</v>
      </c>
      <c r="AN39" s="34">
        <v>962.95477979120483</v>
      </c>
    </row>
    <row r="40" spans="2:40" x14ac:dyDescent="0.3">
      <c r="B40" s="7">
        <v>19873</v>
      </c>
      <c r="C40" s="34">
        <v>786.42399980000005</v>
      </c>
      <c r="D40" s="7">
        <v>32</v>
      </c>
      <c r="E40">
        <f t="shared" si="0"/>
        <v>0</v>
      </c>
      <c r="F40">
        <f t="shared" si="0"/>
        <v>0</v>
      </c>
      <c r="G40">
        <f t="shared" si="0"/>
        <v>1</v>
      </c>
      <c r="H40" s="34">
        <f t="shared" si="0"/>
        <v>0</v>
      </c>
      <c r="I40">
        <f t="shared" si="1"/>
        <v>747.13757079129323</v>
      </c>
      <c r="J40">
        <f t="shared" si="2"/>
        <v>38.753644578563723</v>
      </c>
      <c r="K40">
        <f t="shared" si="3"/>
        <v>12.442697398898485</v>
      </c>
      <c r="L40">
        <f t="shared" si="4"/>
        <v>669.06695137218651</v>
      </c>
      <c r="M40">
        <f t="shared" si="5"/>
        <v>-117.35704842781354</v>
      </c>
      <c r="N40">
        <f t="shared" si="6"/>
        <v>13772.676815688172</v>
      </c>
      <c r="O40" s="34"/>
      <c r="AL40" s="7">
        <v>35</v>
      </c>
      <c r="AM40" s="34">
        <v>993.05099870000004</v>
      </c>
      <c r="AN40" s="34">
        <v>972.2484927239243</v>
      </c>
    </row>
    <row r="41" spans="2:40" x14ac:dyDescent="0.3">
      <c r="B41" s="7">
        <v>19874</v>
      </c>
      <c r="C41" s="34">
        <v>1042.441998</v>
      </c>
      <c r="D41" s="7">
        <v>33</v>
      </c>
      <c r="E41">
        <f t="shared" si="0"/>
        <v>0</v>
      </c>
      <c r="F41">
        <f t="shared" si="0"/>
        <v>0</v>
      </c>
      <c r="G41">
        <f t="shared" si="0"/>
        <v>0</v>
      </c>
      <c r="H41" s="34">
        <f t="shared" si="0"/>
        <v>1</v>
      </c>
      <c r="I41">
        <f t="shared" si="1"/>
        <v>931.04292992251885</v>
      </c>
      <c r="J41">
        <f t="shared" si="2"/>
        <v>61.700465319279701</v>
      </c>
      <c r="K41">
        <f t="shared" si="3"/>
        <v>62.819164760428862</v>
      </c>
      <c r="L41">
        <f t="shared" si="4"/>
        <v>830.05744025413662</v>
      </c>
      <c r="M41">
        <f t="shared" si="5"/>
        <v>-212.38455774586339</v>
      </c>
      <c r="N41">
        <f t="shared" si="6"/>
        <v>45107.200368905978</v>
      </c>
      <c r="O41" s="34"/>
      <c r="AL41" s="7">
        <v>36</v>
      </c>
      <c r="AM41" s="34">
        <v>1168.7189980000001</v>
      </c>
      <c r="AN41" s="34">
        <v>1058.8828683637262</v>
      </c>
    </row>
    <row r="42" spans="2:40" x14ac:dyDescent="0.3">
      <c r="B42" s="7">
        <v>19881</v>
      </c>
      <c r="C42" s="34">
        <v>867.16099929999996</v>
      </c>
      <c r="D42" s="7">
        <v>34</v>
      </c>
      <c r="E42">
        <f t="shared" ref="E42:H73" si="7">IF(RIGHT($B42,1)=RIGHT(E$8,1),1,0)</f>
        <v>1</v>
      </c>
      <c r="F42">
        <f t="shared" si="7"/>
        <v>0</v>
      </c>
      <c r="G42">
        <f t="shared" si="7"/>
        <v>0</v>
      </c>
      <c r="H42" s="34">
        <f t="shared" si="7"/>
        <v>0</v>
      </c>
      <c r="I42">
        <f t="shared" si="1"/>
        <v>927.27426872263868</v>
      </c>
      <c r="J42">
        <f t="shared" si="2"/>
        <v>51.350547545891153</v>
      </c>
      <c r="K42">
        <f t="shared" si="3"/>
        <v>-38.201824240234558</v>
      </c>
      <c r="L42">
        <f t="shared" si="4"/>
        <v>962.95477979120483</v>
      </c>
      <c r="M42">
        <f t="shared" si="5"/>
        <v>95.79378049120487</v>
      </c>
      <c r="N42">
        <f t="shared" si="6"/>
        <v>9176.4483807971428</v>
      </c>
      <c r="O42" s="34"/>
      <c r="AL42" s="7">
        <v>37</v>
      </c>
      <c r="AM42" s="34">
        <v>1405.1369970000001</v>
      </c>
      <c r="AN42" s="34">
        <v>1249.7907733074471</v>
      </c>
    </row>
    <row r="43" spans="2:40" x14ac:dyDescent="0.3">
      <c r="B43" s="7">
        <v>19882</v>
      </c>
      <c r="C43" s="34">
        <v>993.05099870000004</v>
      </c>
      <c r="D43" s="7">
        <v>35</v>
      </c>
      <c r="E43">
        <f t="shared" si="7"/>
        <v>0</v>
      </c>
      <c r="F43">
        <f t="shared" si="7"/>
        <v>1</v>
      </c>
      <c r="G43">
        <f t="shared" si="7"/>
        <v>0</v>
      </c>
      <c r="H43" s="34">
        <f t="shared" si="7"/>
        <v>0</v>
      </c>
      <c r="I43">
        <f t="shared" si="1"/>
        <v>992.84204298909253</v>
      </c>
      <c r="J43">
        <f t="shared" si="2"/>
        <v>53.598127975735181</v>
      </c>
      <c r="K43">
        <f t="shared" si="3"/>
        <v>-4.5493173942370317</v>
      </c>
      <c r="L43">
        <f t="shared" si="4"/>
        <v>972.2484927239243</v>
      </c>
      <c r="M43">
        <f t="shared" si="5"/>
        <v>-20.802505976075736</v>
      </c>
      <c r="N43">
        <f t="shared" si="6"/>
        <v>432.7442548846667</v>
      </c>
      <c r="O43" s="34"/>
      <c r="AL43" s="7">
        <v>38</v>
      </c>
      <c r="AM43" s="34">
        <v>1246.9169999999999</v>
      </c>
      <c r="AN43" s="34">
        <v>1337.188743644261</v>
      </c>
    </row>
    <row r="44" spans="2:40" x14ac:dyDescent="0.3">
      <c r="B44" s="7">
        <v>19883</v>
      </c>
      <c r="C44" s="34">
        <v>1168.7189980000001</v>
      </c>
      <c r="D44" s="7">
        <v>36</v>
      </c>
      <c r="E44">
        <f t="shared" si="7"/>
        <v>0</v>
      </c>
      <c r="F44">
        <f t="shared" si="7"/>
        <v>0</v>
      </c>
      <c r="G44">
        <f t="shared" si="7"/>
        <v>1</v>
      </c>
      <c r="H44" s="34">
        <f t="shared" si="7"/>
        <v>0</v>
      </c>
      <c r="I44">
        <f t="shared" si="1"/>
        <v>1121.5063749569781</v>
      </c>
      <c r="J44">
        <f t="shared" si="2"/>
        <v>65.465233590040199</v>
      </c>
      <c r="K44">
        <f t="shared" si="3"/>
        <v>22.089193095567072</v>
      </c>
      <c r="L44">
        <f t="shared" si="4"/>
        <v>1058.8828683637262</v>
      </c>
      <c r="M44">
        <f t="shared" si="5"/>
        <v>-109.83612963627388</v>
      </c>
      <c r="N44">
        <f t="shared" si="6"/>
        <v>12063.975373476362</v>
      </c>
      <c r="O44" s="34"/>
      <c r="AL44" s="7">
        <v>39</v>
      </c>
      <c r="AM44" s="34">
        <v>1248.211998</v>
      </c>
      <c r="AN44" s="34">
        <v>1381.6422181827206</v>
      </c>
    </row>
    <row r="45" spans="2:40" x14ac:dyDescent="0.3">
      <c r="B45" s="7">
        <v>19884</v>
      </c>
      <c r="C45" s="34">
        <v>1405.1369970000001</v>
      </c>
      <c r="D45" s="7">
        <v>37</v>
      </c>
      <c r="E45">
        <f t="shared" si="7"/>
        <v>0</v>
      </c>
      <c r="F45">
        <f t="shared" si="7"/>
        <v>0</v>
      </c>
      <c r="G45">
        <f t="shared" si="7"/>
        <v>0</v>
      </c>
      <c r="H45" s="34">
        <f t="shared" si="7"/>
        <v>1</v>
      </c>
      <c r="I45">
        <f t="shared" si="1"/>
        <v>1293.1411481669231</v>
      </c>
      <c r="J45">
        <f t="shared" si="2"/>
        <v>82.24941971757238</v>
      </c>
      <c r="K45">
        <f t="shared" si="3"/>
        <v>76.462641486224129</v>
      </c>
      <c r="L45">
        <f t="shared" si="4"/>
        <v>1249.7907733074471</v>
      </c>
      <c r="M45">
        <f t="shared" si="5"/>
        <v>-155.34622369255294</v>
      </c>
      <c r="N45">
        <f t="shared" si="6"/>
        <v>24132.449215536697</v>
      </c>
      <c r="O45" s="34"/>
      <c r="AL45" s="7">
        <v>40</v>
      </c>
      <c r="AM45" s="34">
        <v>1383.7469980000001</v>
      </c>
      <c r="AN45" s="34">
        <v>1375.1692466560714</v>
      </c>
    </row>
    <row r="46" spans="2:40" x14ac:dyDescent="0.3">
      <c r="B46" s="7">
        <v>19891</v>
      </c>
      <c r="C46" s="34">
        <v>1246.9169999999999</v>
      </c>
      <c r="D46" s="7">
        <v>38</v>
      </c>
      <c r="E46">
        <f t="shared" si="7"/>
        <v>1</v>
      </c>
      <c r="F46">
        <f t="shared" si="7"/>
        <v>0</v>
      </c>
      <c r="G46">
        <f t="shared" si="7"/>
        <v>0</v>
      </c>
      <c r="H46" s="34">
        <f t="shared" si="7"/>
        <v>0</v>
      </c>
      <c r="I46">
        <f t="shared" si="1"/>
        <v>1313.6954121505187</v>
      </c>
      <c r="J46">
        <f t="shared" si="2"/>
        <v>72.496123426439041</v>
      </c>
      <c r="K46">
        <f t="shared" si="3"/>
        <v>-46.130053225349421</v>
      </c>
      <c r="L46">
        <f t="shared" si="4"/>
        <v>1337.188743644261</v>
      </c>
      <c r="M46">
        <f t="shared" si="5"/>
        <v>90.271743644261051</v>
      </c>
      <c r="N46">
        <f t="shared" si="6"/>
        <v>8148.987700575185</v>
      </c>
      <c r="O46" s="34"/>
      <c r="AL46" s="7">
        <v>41</v>
      </c>
      <c r="AM46" s="34">
        <v>1493.3829989999999</v>
      </c>
      <c r="AN46" s="34">
        <v>1494.4116542193508</v>
      </c>
    </row>
    <row r="47" spans="2:40" x14ac:dyDescent="0.3">
      <c r="B47" s="7">
        <v>19892</v>
      </c>
      <c r="C47" s="34">
        <v>1248.211998</v>
      </c>
      <c r="D47" s="7">
        <v>39</v>
      </c>
      <c r="E47">
        <f t="shared" si="7"/>
        <v>0</v>
      </c>
      <c r="F47">
        <f t="shared" si="7"/>
        <v>1</v>
      </c>
      <c r="G47">
        <f t="shared" si="7"/>
        <v>0</v>
      </c>
      <c r="H47" s="34">
        <f t="shared" si="7"/>
        <v>0</v>
      </c>
      <c r="I47">
        <f t="shared" si="1"/>
        <v>1295.0002293999983</v>
      </c>
      <c r="J47">
        <f t="shared" si="2"/>
        <v>58.079824160506192</v>
      </c>
      <c r="K47">
        <f t="shared" si="3"/>
        <v>-16.267993653684123</v>
      </c>
      <c r="L47">
        <f t="shared" si="4"/>
        <v>1381.6422181827206</v>
      </c>
      <c r="M47">
        <f t="shared" si="5"/>
        <v>133.43022018272063</v>
      </c>
      <c r="N47">
        <f t="shared" si="6"/>
        <v>17803.62365800931</v>
      </c>
      <c r="O47" s="34"/>
      <c r="AL47" s="7">
        <v>42</v>
      </c>
      <c r="AM47" s="34">
        <v>1346.202</v>
      </c>
      <c r="AN47" s="34">
        <v>1430.0113939588177</v>
      </c>
    </row>
    <row r="48" spans="2:40" x14ac:dyDescent="0.3">
      <c r="B48" s="7">
        <v>19893</v>
      </c>
      <c r="C48" s="34">
        <v>1383.7469980000001</v>
      </c>
      <c r="D48" s="7">
        <v>40</v>
      </c>
      <c r="E48">
        <f t="shared" si="7"/>
        <v>0</v>
      </c>
      <c r="F48">
        <f t="shared" si="7"/>
        <v>0</v>
      </c>
      <c r="G48">
        <f t="shared" si="7"/>
        <v>1</v>
      </c>
      <c r="H48" s="34">
        <f t="shared" si="7"/>
        <v>0</v>
      </c>
      <c r="I48">
        <f t="shared" si="1"/>
        <v>1358.9424162849521</v>
      </c>
      <c r="J48">
        <f t="shared" si="2"/>
        <v>59.006596448174548</v>
      </c>
      <c r="K48">
        <f t="shared" si="3"/>
        <v>22.842544854230752</v>
      </c>
      <c r="L48">
        <f t="shared" si="4"/>
        <v>1375.1692466560714</v>
      </c>
      <c r="M48">
        <f t="shared" si="5"/>
        <v>-8.5777513439286395</v>
      </c>
      <c r="N48">
        <f t="shared" si="6"/>
        <v>73.577818118269576</v>
      </c>
      <c r="O48" s="34"/>
      <c r="AL48" s="7">
        <v>43</v>
      </c>
      <c r="AM48" s="34">
        <v>1364.759998</v>
      </c>
      <c r="AN48" s="34">
        <v>1452.4352910705668</v>
      </c>
    </row>
    <row r="49" spans="2:40" x14ac:dyDescent="0.3">
      <c r="B49" s="7">
        <v>19894</v>
      </c>
      <c r="C49" s="34">
        <v>1493.3829989999999</v>
      </c>
      <c r="D49" s="7">
        <v>41</v>
      </c>
      <c r="E49">
        <f t="shared" si="7"/>
        <v>0</v>
      </c>
      <c r="F49">
        <f t="shared" si="7"/>
        <v>0</v>
      </c>
      <c r="G49">
        <f t="shared" si="7"/>
        <v>0</v>
      </c>
      <c r="H49" s="34">
        <f t="shared" si="7"/>
        <v>1</v>
      </c>
      <c r="I49">
        <f t="shared" si="1"/>
        <v>1417.2459904872674</v>
      </c>
      <c r="J49">
        <f t="shared" si="2"/>
        <v>58.895456696899927</v>
      </c>
      <c r="K49">
        <f t="shared" si="3"/>
        <v>76.372298552804295</v>
      </c>
      <c r="L49">
        <f t="shared" si="4"/>
        <v>1494.4116542193508</v>
      </c>
      <c r="M49">
        <f t="shared" si="5"/>
        <v>1.0286552193508669</v>
      </c>
      <c r="N49">
        <f t="shared" si="6"/>
        <v>1.0581315602977801</v>
      </c>
      <c r="O49" s="34"/>
      <c r="AL49" s="7">
        <v>44</v>
      </c>
      <c r="AM49" s="34">
        <v>1354.0899959999999</v>
      </c>
      <c r="AN49" s="34">
        <v>1471.9927980096872</v>
      </c>
    </row>
    <row r="50" spans="2:40" x14ac:dyDescent="0.3">
      <c r="B50" s="7">
        <v>19901</v>
      </c>
      <c r="C50" s="34">
        <v>1346.202</v>
      </c>
      <c r="D50" s="7">
        <v>42</v>
      </c>
      <c r="E50">
        <f t="shared" si="7"/>
        <v>1</v>
      </c>
      <c r="F50">
        <f t="shared" si="7"/>
        <v>0</v>
      </c>
      <c r="G50">
        <f t="shared" si="7"/>
        <v>0</v>
      </c>
      <c r="H50" s="34">
        <f t="shared" si="7"/>
        <v>0</v>
      </c>
      <c r="I50">
        <f t="shared" si="1"/>
        <v>1418.8629079256846</v>
      </c>
      <c r="J50">
        <f t="shared" si="2"/>
        <v>49.840376798566325</v>
      </c>
      <c r="K50">
        <f t="shared" si="3"/>
        <v>-53.49071825279902</v>
      </c>
      <c r="L50">
        <f t="shared" si="4"/>
        <v>1430.0113939588177</v>
      </c>
      <c r="M50">
        <f t="shared" si="5"/>
        <v>83.809393958817736</v>
      </c>
      <c r="N50">
        <f t="shared" si="6"/>
        <v>7024.0145157443148</v>
      </c>
      <c r="O50" s="34"/>
      <c r="AL50" s="7">
        <v>45</v>
      </c>
      <c r="AM50" s="34">
        <v>1675.505997</v>
      </c>
      <c r="AN50" s="34">
        <v>1472.5722275726446</v>
      </c>
    </row>
    <row r="51" spans="2:40" x14ac:dyDescent="0.3">
      <c r="B51" s="7">
        <v>19902</v>
      </c>
      <c r="C51" s="34">
        <v>1364.759998</v>
      </c>
      <c r="D51" s="7">
        <v>43</v>
      </c>
      <c r="E51">
        <f t="shared" si="7"/>
        <v>0</v>
      </c>
      <c r="F51">
        <f t="shared" si="7"/>
        <v>1</v>
      </c>
      <c r="G51">
        <f t="shared" si="7"/>
        <v>0</v>
      </c>
      <c r="H51" s="34">
        <f t="shared" si="7"/>
        <v>0</v>
      </c>
      <c r="I51">
        <f t="shared" si="1"/>
        <v>1408.7826424319428</v>
      </c>
      <c r="J51">
        <f t="shared" si="2"/>
        <v>40.367610723513835</v>
      </c>
      <c r="K51">
        <f t="shared" si="3"/>
        <v>-23.968186114126219</v>
      </c>
      <c r="L51">
        <f t="shared" si="4"/>
        <v>1452.4352910705668</v>
      </c>
      <c r="M51">
        <f t="shared" si="5"/>
        <v>87.675293070566795</v>
      </c>
      <c r="N51">
        <f t="shared" si="6"/>
        <v>7686.9570150097779</v>
      </c>
      <c r="O51" s="34"/>
      <c r="AL51" s="7">
        <v>46</v>
      </c>
      <c r="AM51" s="34">
        <v>1597.6779979999999</v>
      </c>
      <c r="AN51" s="34">
        <v>1530.9565697787509</v>
      </c>
    </row>
    <row r="52" spans="2:40" x14ac:dyDescent="0.3">
      <c r="B52" s="7">
        <v>19903</v>
      </c>
      <c r="C52" s="34">
        <v>1354.0899959999999</v>
      </c>
      <c r="D52" s="7">
        <v>44</v>
      </c>
      <c r="E52">
        <f t="shared" si="7"/>
        <v>0</v>
      </c>
      <c r="F52">
        <f t="shared" si="7"/>
        <v>0</v>
      </c>
      <c r="G52">
        <f t="shared" si="7"/>
        <v>1</v>
      </c>
      <c r="H52" s="34">
        <f t="shared" si="7"/>
        <v>0</v>
      </c>
      <c r="I52">
        <f t="shared" si="1"/>
        <v>1368.5709773177691</v>
      </c>
      <c r="J52">
        <f t="shared" si="2"/>
        <v>27.628951702071273</v>
      </c>
      <c r="K52">
        <f t="shared" si="3"/>
        <v>12.487583549803972</v>
      </c>
      <c r="L52">
        <f t="shared" si="4"/>
        <v>1471.9927980096872</v>
      </c>
      <c r="M52">
        <f t="shared" si="5"/>
        <v>117.90280200968732</v>
      </c>
      <c r="N52">
        <f t="shared" si="6"/>
        <v>13901.070721735528</v>
      </c>
      <c r="O52" s="34"/>
      <c r="AL52" s="7">
        <v>47</v>
      </c>
      <c r="AM52" s="34">
        <v>1528.6039960000001</v>
      </c>
      <c r="AN52" s="34">
        <v>1662.842579304523</v>
      </c>
    </row>
    <row r="53" spans="2:40" x14ac:dyDescent="0.3">
      <c r="B53" s="7">
        <v>19904</v>
      </c>
      <c r="C53" s="34">
        <v>1675.505997</v>
      </c>
      <c r="D53" s="7">
        <v>45</v>
      </c>
      <c r="E53">
        <f t="shared" si="7"/>
        <v>0</v>
      </c>
      <c r="F53">
        <f t="shared" si="7"/>
        <v>0</v>
      </c>
      <c r="G53">
        <f t="shared" si="7"/>
        <v>0</v>
      </c>
      <c r="H53" s="34">
        <f t="shared" si="7"/>
        <v>1</v>
      </c>
      <c r="I53">
        <f t="shared" si="1"/>
        <v>1534.892614051405</v>
      </c>
      <c r="J53">
        <f t="shared" si="2"/>
        <v>49.554673980144983</v>
      </c>
      <c r="K53">
        <f t="shared" si="3"/>
        <v>94.195211104187791</v>
      </c>
      <c r="L53">
        <f t="shared" si="4"/>
        <v>1472.5722275726446</v>
      </c>
      <c r="M53">
        <f t="shared" si="5"/>
        <v>-202.9337694273554</v>
      </c>
      <c r="N53">
        <f t="shared" si="6"/>
        <v>41182.114773995047</v>
      </c>
      <c r="O53" s="34"/>
      <c r="AL53" s="7">
        <v>48</v>
      </c>
      <c r="AM53" s="34">
        <v>1507.060997</v>
      </c>
      <c r="AN53" s="34">
        <v>1649.814444985881</v>
      </c>
    </row>
    <row r="54" spans="2:40" x14ac:dyDescent="0.3">
      <c r="B54" s="7">
        <v>19911</v>
      </c>
      <c r="C54" s="34">
        <v>1597.6779979999999</v>
      </c>
      <c r="D54" s="7">
        <v>46</v>
      </c>
      <c r="E54">
        <f t="shared" si="7"/>
        <v>1</v>
      </c>
      <c r="F54">
        <f t="shared" si="7"/>
        <v>0</v>
      </c>
      <c r="G54">
        <f t="shared" si="7"/>
        <v>0</v>
      </c>
      <c r="H54" s="34">
        <f t="shared" si="7"/>
        <v>0</v>
      </c>
      <c r="I54">
        <f t="shared" si="1"/>
        <v>1630.0472591711905</v>
      </c>
      <c r="J54">
        <f t="shared" si="2"/>
        <v>56.763506247458807</v>
      </c>
      <c r="K54">
        <f t="shared" si="3"/>
        <v>-47.630825225402177</v>
      </c>
      <c r="L54">
        <f t="shared" si="4"/>
        <v>1530.9565697787509</v>
      </c>
      <c r="M54">
        <f t="shared" si="5"/>
        <v>-66.721428221248971</v>
      </c>
      <c r="N54">
        <f t="shared" si="6"/>
        <v>4451.7489838832789</v>
      </c>
      <c r="O54" s="34"/>
      <c r="AL54" s="7">
        <v>49</v>
      </c>
      <c r="AM54" s="34">
        <v>1862.6120000000001</v>
      </c>
      <c r="AN54" s="34">
        <v>1660.7951693650077</v>
      </c>
    </row>
    <row r="55" spans="2:40" x14ac:dyDescent="0.3">
      <c r="B55" s="7">
        <v>19912</v>
      </c>
      <c r="C55" s="34">
        <v>1528.6039960000001</v>
      </c>
      <c r="D55" s="7">
        <v>47</v>
      </c>
      <c r="E55">
        <f t="shared" si="7"/>
        <v>0</v>
      </c>
      <c r="F55">
        <f t="shared" si="7"/>
        <v>1</v>
      </c>
      <c r="G55">
        <f t="shared" si="7"/>
        <v>0</v>
      </c>
      <c r="H55" s="34">
        <f t="shared" si="7"/>
        <v>0</v>
      </c>
      <c r="I55">
        <f t="shared" si="1"/>
        <v>1595.0669930249551</v>
      </c>
      <c r="J55">
        <f t="shared" si="2"/>
        <v>42.259868411121985</v>
      </c>
      <c r="K55">
        <f t="shared" si="3"/>
        <v>-35.757857877526661</v>
      </c>
      <c r="L55">
        <f t="shared" si="4"/>
        <v>1662.842579304523</v>
      </c>
      <c r="M55">
        <f t="shared" si="5"/>
        <v>134.23858330452299</v>
      </c>
      <c r="N55">
        <f t="shared" si="6"/>
        <v>18019.997247605359</v>
      </c>
      <c r="O55" s="34"/>
      <c r="AL55" s="7">
        <v>50</v>
      </c>
      <c r="AM55" s="34">
        <v>1716.0249980000001</v>
      </c>
      <c r="AN55" s="34">
        <v>1705.5397562939684</v>
      </c>
    </row>
    <row r="56" spans="2:40" x14ac:dyDescent="0.3">
      <c r="B56" s="7">
        <v>19913</v>
      </c>
      <c r="C56" s="34">
        <v>1507.060997</v>
      </c>
      <c r="D56" s="7">
        <v>48</v>
      </c>
      <c r="E56">
        <f t="shared" si="7"/>
        <v>0</v>
      </c>
      <c r="F56">
        <f t="shared" si="7"/>
        <v>0</v>
      </c>
      <c r="G56">
        <f t="shared" si="7"/>
        <v>1</v>
      </c>
      <c r="H56" s="34">
        <f t="shared" si="7"/>
        <v>0</v>
      </c>
      <c r="I56">
        <f t="shared" si="1"/>
        <v>1539.7637054638371</v>
      </c>
      <c r="J56">
        <f t="shared" si="2"/>
        <v>26.836252796982848</v>
      </c>
      <c r="K56">
        <f t="shared" si="3"/>
        <v>-4.9916872330594941E-2</v>
      </c>
      <c r="L56">
        <f t="shared" si="4"/>
        <v>1649.814444985881</v>
      </c>
      <c r="M56">
        <f t="shared" si="5"/>
        <v>142.75344798588094</v>
      </c>
      <c r="N56">
        <f t="shared" si="6"/>
        <v>20378.546911857615</v>
      </c>
      <c r="O56" s="34"/>
      <c r="AL56" s="7">
        <v>51</v>
      </c>
      <c r="AM56" s="34">
        <v>1740.1709980000001</v>
      </c>
      <c r="AN56" s="34">
        <v>1774.3528996048042</v>
      </c>
    </row>
    <row r="57" spans="2:40" x14ac:dyDescent="0.3">
      <c r="B57" s="7">
        <v>19914</v>
      </c>
      <c r="C57" s="34">
        <v>1862.6120000000001</v>
      </c>
      <c r="D57" s="7">
        <v>49</v>
      </c>
      <c r="E57">
        <f t="shared" si="7"/>
        <v>0</v>
      </c>
      <c r="F57">
        <f t="shared" si="7"/>
        <v>0</v>
      </c>
      <c r="G57">
        <f t="shared" si="7"/>
        <v>0</v>
      </c>
      <c r="H57" s="34">
        <f t="shared" si="7"/>
        <v>1</v>
      </c>
      <c r="I57">
        <f t="shared" si="1"/>
        <v>1704.5292846825</v>
      </c>
      <c r="J57">
        <f t="shared" si="2"/>
        <v>48.641296836870481</v>
      </c>
      <c r="K57">
        <f t="shared" si="3"/>
        <v>111.92002710674296</v>
      </c>
      <c r="L57">
        <f t="shared" si="4"/>
        <v>1660.7951693650077</v>
      </c>
      <c r="M57">
        <f t="shared" si="5"/>
        <v>-201.81683063499236</v>
      </c>
      <c r="N57">
        <f t="shared" si="6"/>
        <v>40730.033127553186</v>
      </c>
      <c r="O57" s="34"/>
      <c r="AL57" s="7">
        <v>52</v>
      </c>
      <c r="AM57" s="34">
        <v>1767.733997</v>
      </c>
      <c r="AN57" s="34">
        <v>1832.7806453671776</v>
      </c>
    </row>
    <row r="58" spans="2:40" x14ac:dyDescent="0.3">
      <c r="B58" s="7">
        <v>19921</v>
      </c>
      <c r="C58" s="34">
        <v>1716.0249980000001</v>
      </c>
      <c r="D58" s="7">
        <v>50</v>
      </c>
      <c r="E58">
        <f t="shared" si="7"/>
        <v>1</v>
      </c>
      <c r="F58">
        <f t="shared" si="7"/>
        <v>0</v>
      </c>
      <c r="G58">
        <f t="shared" si="7"/>
        <v>0</v>
      </c>
      <c r="H58" s="34">
        <f t="shared" si="7"/>
        <v>0</v>
      </c>
      <c r="I58">
        <f t="shared" si="1"/>
        <v>1760.3365959758016</v>
      </c>
      <c r="J58">
        <f t="shared" si="2"/>
        <v>49.774161506529246</v>
      </c>
      <c r="K58">
        <f t="shared" si="3"/>
        <v>-46.709945735832449</v>
      </c>
      <c r="L58">
        <f t="shared" si="4"/>
        <v>1705.5397562939684</v>
      </c>
      <c r="M58">
        <f t="shared" si="5"/>
        <v>-10.485241706031729</v>
      </c>
      <c r="N58">
        <f t="shared" si="6"/>
        <v>109.94029363390717</v>
      </c>
      <c r="O58" s="34"/>
      <c r="AL58" s="7">
        <v>53</v>
      </c>
      <c r="AM58" s="34">
        <v>2000.2919999999999</v>
      </c>
      <c r="AN58" s="34">
        <v>1939.3483651054205</v>
      </c>
    </row>
    <row r="59" spans="2:40" x14ac:dyDescent="0.3">
      <c r="B59" s="7">
        <v>19922</v>
      </c>
      <c r="C59" s="34">
        <v>1740.1709980000001</v>
      </c>
      <c r="D59" s="7">
        <v>51</v>
      </c>
      <c r="E59">
        <f t="shared" si="7"/>
        <v>0</v>
      </c>
      <c r="F59">
        <f t="shared" si="7"/>
        <v>1</v>
      </c>
      <c r="G59">
        <f t="shared" si="7"/>
        <v>0</v>
      </c>
      <c r="H59" s="34">
        <f t="shared" si="7"/>
        <v>0</v>
      </c>
      <c r="I59">
        <f t="shared" si="1"/>
        <v>1786.7495410301224</v>
      </c>
      <c r="J59">
        <f t="shared" si="2"/>
        <v>46.081021209385838</v>
      </c>
      <c r="K59">
        <f t="shared" si="3"/>
        <v>-38.759926211749899</v>
      </c>
      <c r="L59">
        <f t="shared" si="4"/>
        <v>1774.3528996048042</v>
      </c>
      <c r="M59">
        <f t="shared" si="5"/>
        <v>34.181901604804125</v>
      </c>
      <c r="N59">
        <f t="shared" si="6"/>
        <v>1168.4023973205108</v>
      </c>
      <c r="O59" s="34"/>
      <c r="AL59" s="7">
        <v>54</v>
      </c>
      <c r="AM59" s="34">
        <v>1973.8939969999999</v>
      </c>
      <c r="AN59" s="34">
        <v>1868.0073151871927</v>
      </c>
    </row>
    <row r="60" spans="2:40" x14ac:dyDescent="0.3">
      <c r="B60" s="7">
        <v>19923</v>
      </c>
      <c r="C60" s="34">
        <v>1767.733997</v>
      </c>
      <c r="D60" s="7">
        <v>52</v>
      </c>
      <c r="E60">
        <f t="shared" si="7"/>
        <v>0</v>
      </c>
      <c r="F60">
        <f t="shared" si="7"/>
        <v>0</v>
      </c>
      <c r="G60">
        <f t="shared" si="7"/>
        <v>1</v>
      </c>
      <c r="H60" s="34">
        <f t="shared" si="7"/>
        <v>0</v>
      </c>
      <c r="I60">
        <f t="shared" si="1"/>
        <v>1788.3751995869293</v>
      </c>
      <c r="J60">
        <f t="shared" si="2"/>
        <v>39.053138411748286</v>
      </c>
      <c r="K60">
        <f t="shared" si="3"/>
        <v>-5.7627202607474084</v>
      </c>
      <c r="L60">
        <f t="shared" si="4"/>
        <v>1832.7806453671776</v>
      </c>
      <c r="M60">
        <f t="shared" si="5"/>
        <v>65.046648367177568</v>
      </c>
      <c r="N60">
        <f t="shared" si="6"/>
        <v>4231.066463803244</v>
      </c>
      <c r="O60" s="34"/>
      <c r="AL60" s="7">
        <v>55</v>
      </c>
      <c r="AM60" s="34">
        <v>1861.9789960000001</v>
      </c>
      <c r="AN60" s="34">
        <v>2005.4024441249567</v>
      </c>
    </row>
    <row r="61" spans="2:40" x14ac:dyDescent="0.3">
      <c r="B61" s="7">
        <v>19924</v>
      </c>
      <c r="C61" s="34">
        <v>2000.2919999999999</v>
      </c>
      <c r="D61" s="7">
        <v>53</v>
      </c>
      <c r="E61">
        <f t="shared" si="7"/>
        <v>0</v>
      </c>
      <c r="F61">
        <f t="shared" si="7"/>
        <v>0</v>
      </c>
      <c r="G61">
        <f t="shared" si="7"/>
        <v>0</v>
      </c>
      <c r="H61" s="34">
        <f t="shared" si="7"/>
        <v>1</v>
      </c>
      <c r="I61">
        <f t="shared" si="1"/>
        <v>1869.0795446113764</v>
      </c>
      <c r="J61">
        <f t="shared" si="2"/>
        <v>45.637716311648788</v>
      </c>
      <c r="K61">
        <f t="shared" si="3"/>
        <v>117.27247819635011</v>
      </c>
      <c r="L61">
        <f t="shared" si="4"/>
        <v>1939.3483651054205</v>
      </c>
      <c r="M61">
        <f t="shared" si="5"/>
        <v>-60.943634894579418</v>
      </c>
      <c r="N61">
        <f t="shared" si="6"/>
        <v>3714.1266341637979</v>
      </c>
      <c r="O61" s="34"/>
      <c r="AL61" s="7">
        <v>56</v>
      </c>
      <c r="AM61" s="34">
        <v>2140.788994</v>
      </c>
      <c r="AN61" s="34">
        <v>1981.9606943346205</v>
      </c>
    </row>
    <row r="62" spans="2:40" x14ac:dyDescent="0.3">
      <c r="B62" s="7">
        <v>19931</v>
      </c>
      <c r="C62" s="34">
        <v>1973.8939969999999</v>
      </c>
      <c r="D62" s="7">
        <v>54</v>
      </c>
      <c r="E62">
        <f t="shared" si="7"/>
        <v>1</v>
      </c>
      <c r="F62">
        <f t="shared" si="7"/>
        <v>0</v>
      </c>
      <c r="G62">
        <f t="shared" si="7"/>
        <v>0</v>
      </c>
      <c r="H62" s="34">
        <f t="shared" si="7"/>
        <v>0</v>
      </c>
      <c r="I62">
        <f t="shared" si="1"/>
        <v>1987.0842615022871</v>
      </c>
      <c r="J62">
        <f t="shared" si="2"/>
        <v>57.078108834419439</v>
      </c>
      <c r="K62">
        <f t="shared" si="3"/>
        <v>-37.410315242439459</v>
      </c>
      <c r="L62">
        <f t="shared" si="4"/>
        <v>1868.0073151871927</v>
      </c>
      <c r="M62">
        <f t="shared" si="5"/>
        <v>-105.88668181280718</v>
      </c>
      <c r="N62">
        <f t="shared" si="6"/>
        <v>11211.989385326671</v>
      </c>
      <c r="O62" s="34"/>
      <c r="AL62" s="7">
        <v>57</v>
      </c>
      <c r="AM62" s="34">
        <v>2468.8539959999998</v>
      </c>
      <c r="AN62" s="34">
        <v>2272.2877225820584</v>
      </c>
    </row>
    <row r="63" spans="2:40" x14ac:dyDescent="0.3">
      <c r="B63" s="7">
        <v>19932</v>
      </c>
      <c r="C63" s="34">
        <v>1861.9789960000001</v>
      </c>
      <c r="D63" s="7">
        <v>55</v>
      </c>
      <c r="E63">
        <f t="shared" si="7"/>
        <v>0</v>
      </c>
      <c r="F63">
        <f t="shared" si="7"/>
        <v>1</v>
      </c>
      <c r="G63">
        <f t="shared" si="7"/>
        <v>0</v>
      </c>
      <c r="H63" s="34">
        <f t="shared" si="7"/>
        <v>0</v>
      </c>
      <c r="I63">
        <f t="shared" si="1"/>
        <v>1946.1413106921395</v>
      </c>
      <c r="J63">
        <f t="shared" si="2"/>
        <v>41.58210390322823</v>
      </c>
      <c r="K63">
        <f t="shared" si="3"/>
        <v>-51.356270235527717</v>
      </c>
      <c r="L63">
        <f t="shared" si="4"/>
        <v>2005.4024441249567</v>
      </c>
      <c r="M63">
        <f t="shared" si="5"/>
        <v>143.42344812495662</v>
      </c>
      <c r="N63">
        <f t="shared" si="6"/>
        <v>20570.285472052125</v>
      </c>
      <c r="O63" s="34"/>
      <c r="AL63" s="7">
        <v>58</v>
      </c>
      <c r="AM63" s="34">
        <v>2076.6999970000002</v>
      </c>
      <c r="AN63" s="34">
        <v>2331.9260850754454</v>
      </c>
    </row>
    <row r="64" spans="2:40" x14ac:dyDescent="0.3">
      <c r="B64" s="7">
        <v>19933</v>
      </c>
      <c r="C64" s="34">
        <v>2140.788994</v>
      </c>
      <c r="D64" s="7">
        <v>56</v>
      </c>
      <c r="E64">
        <f t="shared" si="7"/>
        <v>0</v>
      </c>
      <c r="F64">
        <f t="shared" si="7"/>
        <v>0</v>
      </c>
      <c r="G64">
        <f t="shared" si="7"/>
        <v>1</v>
      </c>
      <c r="H64" s="34">
        <f t="shared" si="7"/>
        <v>0</v>
      </c>
      <c r="I64">
        <f t="shared" si="1"/>
        <v>2096.2727378634945</v>
      </c>
      <c r="J64">
        <f t="shared" si="2"/>
        <v>58.742506522213731</v>
      </c>
      <c r="K64">
        <f t="shared" si="3"/>
        <v>8.1865741499806486</v>
      </c>
      <c r="L64">
        <f t="shared" si="4"/>
        <v>1981.9606943346205</v>
      </c>
      <c r="M64">
        <f t="shared" si="5"/>
        <v>-158.82829966537952</v>
      </c>
      <c r="N64">
        <f t="shared" si="6"/>
        <v>25226.428774595595</v>
      </c>
      <c r="O64" s="34"/>
      <c r="AL64" s="7">
        <v>59</v>
      </c>
      <c r="AM64" s="34">
        <v>2149.9079969999998</v>
      </c>
      <c r="AN64" s="34">
        <v>2195.9535593146443</v>
      </c>
    </row>
    <row r="65" spans="2:40" x14ac:dyDescent="0.3">
      <c r="B65" s="7">
        <v>19934</v>
      </c>
      <c r="C65" s="34">
        <v>2468.8539959999998</v>
      </c>
      <c r="D65" s="7">
        <v>57</v>
      </c>
      <c r="E65">
        <f t="shared" si="7"/>
        <v>0</v>
      </c>
      <c r="F65">
        <f t="shared" si="7"/>
        <v>0</v>
      </c>
      <c r="G65">
        <f t="shared" si="7"/>
        <v>0</v>
      </c>
      <c r="H65" s="34">
        <f t="shared" si="7"/>
        <v>1</v>
      </c>
      <c r="I65">
        <f t="shared" si="1"/>
        <v>2289.3561395650204</v>
      </c>
      <c r="J65">
        <f t="shared" si="2"/>
        <v>79.980260752864382</v>
      </c>
      <c r="K65">
        <f t="shared" si="3"/>
        <v>134.53615743300571</v>
      </c>
      <c r="L65">
        <f t="shared" si="4"/>
        <v>2272.2877225820584</v>
      </c>
      <c r="M65">
        <f t="shared" si="5"/>
        <v>-196.56627341794137</v>
      </c>
      <c r="N65">
        <f t="shared" si="6"/>
        <v>38638.299845416885</v>
      </c>
      <c r="O65" s="34"/>
      <c r="AL65" s="7">
        <v>60</v>
      </c>
      <c r="AM65" s="34">
        <v>2493.2859960000001</v>
      </c>
      <c r="AN65" s="34">
        <v>2271.4568552089618</v>
      </c>
    </row>
    <row r="66" spans="2:40" x14ac:dyDescent="0.3">
      <c r="B66" s="7">
        <v>19941</v>
      </c>
      <c r="C66" s="34">
        <v>2076.6999970000002</v>
      </c>
      <c r="D66" s="7">
        <v>58</v>
      </c>
      <c r="E66">
        <f t="shared" si="7"/>
        <v>1</v>
      </c>
      <c r="F66">
        <f t="shared" si="7"/>
        <v>0</v>
      </c>
      <c r="G66">
        <f t="shared" si="7"/>
        <v>0</v>
      </c>
      <c r="H66" s="34">
        <f t="shared" si="7"/>
        <v>0</v>
      </c>
      <c r="I66">
        <f t="shared" si="1"/>
        <v>2194.9051484608221</v>
      </c>
      <c r="J66">
        <f t="shared" si="2"/>
        <v>52.404681089349523</v>
      </c>
      <c r="K66">
        <f t="shared" si="3"/>
        <v>-59.82586619503104</v>
      </c>
      <c r="L66">
        <f t="shared" si="4"/>
        <v>2331.9260850754454</v>
      </c>
      <c r="M66">
        <f t="shared" si="5"/>
        <v>255.2260880754452</v>
      </c>
      <c r="N66">
        <f t="shared" si="6"/>
        <v>65140.356034294913</v>
      </c>
      <c r="O66" s="34"/>
      <c r="AL66" s="7">
        <v>61</v>
      </c>
      <c r="AM66" s="34">
        <v>2832</v>
      </c>
      <c r="AN66" s="34">
        <v>2620.809936993372</v>
      </c>
    </row>
    <row r="67" spans="2:40" x14ac:dyDescent="0.3">
      <c r="B67" s="7">
        <v>19942</v>
      </c>
      <c r="C67" s="34">
        <v>2149.9079969999998</v>
      </c>
      <c r="D67" s="7">
        <v>59</v>
      </c>
      <c r="E67">
        <f t="shared" si="7"/>
        <v>0</v>
      </c>
      <c r="F67">
        <f t="shared" si="7"/>
        <v>1</v>
      </c>
      <c r="G67">
        <f t="shared" si="7"/>
        <v>0</v>
      </c>
      <c r="H67" s="34">
        <f t="shared" si="7"/>
        <v>0</v>
      </c>
      <c r="I67">
        <f t="shared" si="1"/>
        <v>2215.8405344731277</v>
      </c>
      <c r="J67">
        <f t="shared" si="2"/>
        <v>47.429746585853643</v>
      </c>
      <c r="K67">
        <f t="shared" si="3"/>
        <v>-55.400279435322091</v>
      </c>
      <c r="L67">
        <f t="shared" si="4"/>
        <v>2195.9535593146443</v>
      </c>
      <c r="M67">
        <f t="shared" si="5"/>
        <v>46.045562314644485</v>
      </c>
      <c r="N67">
        <f t="shared" si="6"/>
        <v>2120.1938088718084</v>
      </c>
      <c r="O67" s="34"/>
      <c r="AL67" s="7">
        <v>62</v>
      </c>
      <c r="AM67" s="34">
        <v>2652</v>
      </c>
      <c r="AN67" s="34">
        <v>2664.9980230300343</v>
      </c>
    </row>
    <row r="68" spans="2:40" x14ac:dyDescent="0.3">
      <c r="B68" s="7">
        <v>19943</v>
      </c>
      <c r="C68" s="34">
        <v>2493.2859960000001</v>
      </c>
      <c r="D68" s="7">
        <v>60</v>
      </c>
      <c r="E68">
        <f t="shared" si="7"/>
        <v>0</v>
      </c>
      <c r="F68">
        <f t="shared" si="7"/>
        <v>0</v>
      </c>
      <c r="G68">
        <f t="shared" si="7"/>
        <v>1</v>
      </c>
      <c r="H68" s="34">
        <f t="shared" si="7"/>
        <v>0</v>
      </c>
      <c r="I68">
        <f t="shared" si="1"/>
        <v>2414.8767842120578</v>
      </c>
      <c r="J68">
        <f t="shared" si="2"/>
        <v>71.396995348308167</v>
      </c>
      <c r="K68">
        <f t="shared" si="3"/>
        <v>27.668996364990566</v>
      </c>
      <c r="L68">
        <f t="shared" si="4"/>
        <v>2271.4568552089618</v>
      </c>
      <c r="M68">
        <f t="shared" si="5"/>
        <v>-221.8291407910383</v>
      </c>
      <c r="N68">
        <f t="shared" si="6"/>
        <v>49208.167704090294</v>
      </c>
      <c r="O68" s="34"/>
      <c r="AL68" s="7">
        <v>63</v>
      </c>
      <c r="AM68" s="34">
        <v>2575</v>
      </c>
      <c r="AN68" s="34">
        <v>2753.3506681201243</v>
      </c>
    </row>
    <row r="69" spans="2:40" x14ac:dyDescent="0.3">
      <c r="B69" s="7">
        <v>19944</v>
      </c>
      <c r="C69" s="34">
        <v>2832</v>
      </c>
      <c r="D69" s="7">
        <v>61</v>
      </c>
      <c r="E69">
        <f t="shared" si="7"/>
        <v>0</v>
      </c>
      <c r="F69">
        <f t="shared" si="7"/>
        <v>0</v>
      </c>
      <c r="G69">
        <f t="shared" si="7"/>
        <v>0</v>
      </c>
      <c r="H69" s="34">
        <f t="shared" si="7"/>
        <v>1</v>
      </c>
      <c r="I69">
        <f t="shared" si="1"/>
        <v>2630.6091308083496</v>
      </c>
      <c r="J69">
        <f t="shared" si="2"/>
        <v>94.214758416715668</v>
      </c>
      <c r="K69">
        <f t="shared" si="3"/>
        <v>153.08418931212429</v>
      </c>
      <c r="L69">
        <f t="shared" si="4"/>
        <v>2620.809936993372</v>
      </c>
      <c r="M69">
        <f t="shared" si="5"/>
        <v>-211.19006300662795</v>
      </c>
      <c r="N69">
        <f t="shared" si="6"/>
        <v>44601.242712743486</v>
      </c>
      <c r="O69" s="34"/>
      <c r="AL69" s="7">
        <v>64</v>
      </c>
      <c r="AM69" s="34">
        <v>3003</v>
      </c>
      <c r="AN69" s="34">
        <v>2788.0690200417694</v>
      </c>
    </row>
    <row r="70" spans="2:40" x14ac:dyDescent="0.3">
      <c r="B70" s="7">
        <v>19951</v>
      </c>
      <c r="C70" s="34">
        <v>2652</v>
      </c>
      <c r="D70" s="7">
        <v>62</v>
      </c>
      <c r="E70">
        <f t="shared" si="7"/>
        <v>1</v>
      </c>
      <c r="F70">
        <f t="shared" si="7"/>
        <v>0</v>
      </c>
      <c r="G70">
        <f t="shared" si="7"/>
        <v>0</v>
      </c>
      <c r="H70" s="34">
        <f t="shared" si="7"/>
        <v>0</v>
      </c>
      <c r="I70">
        <f t="shared" si="1"/>
        <v>2715.9405440862815</v>
      </c>
      <c r="J70">
        <f t="shared" si="2"/>
        <v>92.810403469164385</v>
      </c>
      <c r="K70">
        <f t="shared" si="3"/>
        <v>-60.967433852591839</v>
      </c>
      <c r="L70">
        <f t="shared" si="4"/>
        <v>2664.9980230300343</v>
      </c>
      <c r="M70">
        <f t="shared" si="5"/>
        <v>12.998023030034346</v>
      </c>
      <c r="N70">
        <f t="shared" si="6"/>
        <v>168.94860268930324</v>
      </c>
      <c r="O70" s="34"/>
      <c r="AL70" s="7">
        <v>65</v>
      </c>
      <c r="AM70" s="34">
        <v>3148</v>
      </c>
      <c r="AN70" s="34">
        <v>3157.1389266557262</v>
      </c>
    </row>
    <row r="71" spans="2:40" x14ac:dyDescent="0.3">
      <c r="B71" s="7">
        <v>19952</v>
      </c>
      <c r="C71" s="34">
        <v>2575</v>
      </c>
      <c r="D71" s="7">
        <v>63</v>
      </c>
      <c r="E71">
        <f t="shared" si="7"/>
        <v>0</v>
      </c>
      <c r="F71">
        <f t="shared" si="7"/>
        <v>1</v>
      </c>
      <c r="G71">
        <f t="shared" si="7"/>
        <v>0</v>
      </c>
      <c r="H71" s="34">
        <f t="shared" si="7"/>
        <v>0</v>
      </c>
      <c r="I71">
        <f t="shared" si="1"/>
        <v>2686.8592924181362</v>
      </c>
      <c r="J71">
        <f t="shared" si="2"/>
        <v>73.540731258642609</v>
      </c>
      <c r="K71">
        <f t="shared" si="3"/>
        <v>-71.064150314750378</v>
      </c>
      <c r="L71">
        <f t="shared" si="4"/>
        <v>2753.3506681201243</v>
      </c>
      <c r="M71">
        <f t="shared" si="5"/>
        <v>178.35066812012428</v>
      </c>
      <c r="N71">
        <f t="shared" si="6"/>
        <v>31808.960818894717</v>
      </c>
      <c r="O71" s="34"/>
      <c r="AL71" s="7">
        <v>66</v>
      </c>
      <c r="AM71" s="34">
        <v>2185</v>
      </c>
      <c r="AN71" s="34">
        <v>3032.6166853360573</v>
      </c>
    </row>
    <row r="72" spans="2:40" x14ac:dyDescent="0.3">
      <c r="B72" s="7">
        <v>19953</v>
      </c>
      <c r="C72" s="34">
        <v>3003</v>
      </c>
      <c r="D72" s="7">
        <v>64</v>
      </c>
      <c r="E72">
        <f t="shared" si="7"/>
        <v>0</v>
      </c>
      <c r="F72">
        <f t="shared" si="7"/>
        <v>0</v>
      </c>
      <c r="G72">
        <f t="shared" si="7"/>
        <v>1</v>
      </c>
      <c r="H72" s="34">
        <f t="shared" si="7"/>
        <v>0</v>
      </c>
      <c r="I72">
        <f t="shared" si="1"/>
        <v>2907.2920603791445</v>
      </c>
      <c r="J72">
        <f t="shared" si="2"/>
        <v>96.762676964457512</v>
      </c>
      <c r="K72">
        <f t="shared" si="3"/>
        <v>46.545578962299302</v>
      </c>
      <c r="L72">
        <f t="shared" si="4"/>
        <v>2788.0690200417694</v>
      </c>
      <c r="M72">
        <f t="shared" si="5"/>
        <v>-214.93097995823064</v>
      </c>
      <c r="N72">
        <f t="shared" si="6"/>
        <v>46195.326145805338</v>
      </c>
      <c r="O72" s="34"/>
      <c r="AL72" s="7">
        <v>67</v>
      </c>
      <c r="AM72" s="34">
        <v>2179</v>
      </c>
      <c r="AN72" s="34">
        <v>2447.4219695188699</v>
      </c>
    </row>
    <row r="73" spans="2:40" x14ac:dyDescent="0.3">
      <c r="B73" s="7">
        <v>19954</v>
      </c>
      <c r="C73" s="34">
        <v>3148</v>
      </c>
      <c r="D73" s="7">
        <v>65</v>
      </c>
      <c r="E73">
        <f t="shared" si="7"/>
        <v>0</v>
      </c>
      <c r="F73">
        <f t="shared" si="7"/>
        <v>0</v>
      </c>
      <c r="G73">
        <f t="shared" si="7"/>
        <v>0</v>
      </c>
      <c r="H73" s="34">
        <f t="shared" si="7"/>
        <v>1</v>
      </c>
      <c r="I73">
        <f t="shared" si="1"/>
        <v>2997.8088459881815</v>
      </c>
      <c r="J73">
        <f t="shared" si="2"/>
        <v>95.775273200468064</v>
      </c>
      <c r="K73">
        <f t="shared" si="3"/>
        <v>152.28155162861731</v>
      </c>
      <c r="L73">
        <f t="shared" si="4"/>
        <v>3157.1389266557262</v>
      </c>
      <c r="M73">
        <f t="shared" si="5"/>
        <v>9.138926655726209</v>
      </c>
      <c r="N73">
        <f t="shared" si="6"/>
        <v>83.519980418743032</v>
      </c>
      <c r="O73" s="34"/>
      <c r="AL73" s="7">
        <v>68</v>
      </c>
      <c r="AM73" s="34">
        <v>2321</v>
      </c>
      <c r="AN73" s="34">
        <v>2356.7761670392892</v>
      </c>
    </row>
    <row r="74" spans="2:40" x14ac:dyDescent="0.3">
      <c r="B74" s="7">
        <v>19961</v>
      </c>
      <c r="C74" s="34">
        <v>2185</v>
      </c>
      <c r="D74" s="7">
        <v>66</v>
      </c>
      <c r="E74">
        <f t="shared" ref="E74:H112" si="8">IF(RIGHT($B74,1)=RIGHT(E$8,1),1,0)</f>
        <v>1</v>
      </c>
      <c r="F74">
        <f t="shared" si="8"/>
        <v>0</v>
      </c>
      <c r="G74">
        <f t="shared" si="8"/>
        <v>0</v>
      </c>
      <c r="H74" s="34">
        <f t="shared" si="8"/>
        <v>0</v>
      </c>
      <c r="I74">
        <f t="shared" si="1"/>
        <v>2514.2905186285152</v>
      </c>
      <c r="J74">
        <f t="shared" si="2"/>
        <v>4.1956012051051061</v>
      </c>
      <c r="K74">
        <f t="shared" si="3"/>
        <v>-135.41043120324198</v>
      </c>
      <c r="L74">
        <f t="shared" si="4"/>
        <v>3032.6166853360573</v>
      </c>
      <c r="M74">
        <f t="shared" si="5"/>
        <v>847.61668533605734</v>
      </c>
      <c r="N74">
        <f t="shared" si="6"/>
        <v>718454.04526008479</v>
      </c>
      <c r="O74" s="34"/>
      <c r="AL74" s="7">
        <v>69</v>
      </c>
      <c r="AM74" s="34">
        <v>2129</v>
      </c>
      <c r="AN74" s="34">
        <v>2409.3902399382469</v>
      </c>
    </row>
    <row r="75" spans="2:40" x14ac:dyDescent="0.3">
      <c r="B75" s="7">
        <v>19962</v>
      </c>
      <c r="C75" s="34">
        <v>2179</v>
      </c>
      <c r="D75" s="7">
        <v>67</v>
      </c>
      <c r="E75">
        <f t="shared" si="8"/>
        <v>0</v>
      </c>
      <c r="F75">
        <f t="shared" si="8"/>
        <v>1</v>
      </c>
      <c r="G75">
        <f t="shared" si="8"/>
        <v>0</v>
      </c>
      <c r="H75" s="34">
        <f t="shared" si="8"/>
        <v>0</v>
      </c>
      <c r="I75">
        <f t="shared" si="1"/>
        <v>2335.0362988448096</v>
      </c>
      <c r="J75">
        <f t="shared" si="2"/>
        <v>-24.805710767819683</v>
      </c>
      <c r="K75">
        <f t="shared" si="3"/>
        <v>-94.638646087951344</v>
      </c>
      <c r="L75">
        <f t="shared" si="4"/>
        <v>2447.4219695188699</v>
      </c>
      <c r="M75">
        <f t="shared" si="5"/>
        <v>268.4219695188699</v>
      </c>
      <c r="N75">
        <f t="shared" si="6"/>
        <v>72050.353720389117</v>
      </c>
      <c r="O75" s="34"/>
      <c r="AL75" s="7">
        <v>70</v>
      </c>
      <c r="AM75" s="34">
        <v>1601</v>
      </c>
      <c r="AN75" s="34">
        <v>1871.1033531647406</v>
      </c>
    </row>
    <row r="76" spans="2:40" x14ac:dyDescent="0.3">
      <c r="B76" s="7">
        <v>19963</v>
      </c>
      <c r="C76" s="34">
        <v>2321</v>
      </c>
      <c r="D76" s="7">
        <v>68</v>
      </c>
      <c r="E76">
        <f t="shared" si="8"/>
        <v>0</v>
      </c>
      <c r="F76">
        <f t="shared" si="8"/>
        <v>0</v>
      </c>
      <c r="G76">
        <f t="shared" si="8"/>
        <v>1</v>
      </c>
      <c r="H76" s="34">
        <f t="shared" si="8"/>
        <v>0</v>
      </c>
      <c r="I76">
        <f t="shared" si="1"/>
        <v>2285.7797897657065</v>
      </c>
      <c r="J76">
        <f t="shared" si="2"/>
        <v>-28.671101456076855</v>
      </c>
      <c r="K76">
        <f t="shared" si="3"/>
        <v>43.403492268870977</v>
      </c>
      <c r="L76">
        <f t="shared" si="4"/>
        <v>2356.7761670392892</v>
      </c>
      <c r="M76">
        <f t="shared" si="5"/>
        <v>35.776167039289248</v>
      </c>
      <c r="N76">
        <f t="shared" si="6"/>
        <v>1279.9341280231265</v>
      </c>
      <c r="O76" s="34"/>
      <c r="AL76" s="7">
        <v>71</v>
      </c>
      <c r="AM76" s="34">
        <v>1737</v>
      </c>
      <c r="AN76" s="34">
        <v>1639.1277105207919</v>
      </c>
    </row>
    <row r="77" spans="2:40" x14ac:dyDescent="0.3">
      <c r="B77" s="7">
        <v>19964</v>
      </c>
      <c r="C77" s="34">
        <v>2129</v>
      </c>
      <c r="D77" s="7">
        <v>69</v>
      </c>
      <c r="E77">
        <f t="shared" si="8"/>
        <v>0</v>
      </c>
      <c r="F77">
        <f t="shared" si="8"/>
        <v>0</v>
      </c>
      <c r="G77">
        <f t="shared" si="8"/>
        <v>0</v>
      </c>
      <c r="H77" s="34">
        <f t="shared" si="8"/>
        <v>1</v>
      </c>
      <c r="I77">
        <f t="shared" si="1"/>
        <v>2065.4792944270062</v>
      </c>
      <c r="J77">
        <f t="shared" si="2"/>
        <v>-58.965510059023501</v>
      </c>
      <c r="K77">
        <f t="shared" si="3"/>
        <v>127.65592751104178</v>
      </c>
      <c r="L77">
        <f t="shared" si="4"/>
        <v>2409.3902399382469</v>
      </c>
      <c r="M77">
        <f t="shared" si="5"/>
        <v>280.39023993824685</v>
      </c>
      <c r="N77">
        <f t="shared" si="6"/>
        <v>78618.686652627643</v>
      </c>
      <c r="O77" s="34"/>
      <c r="AL77" s="7">
        <v>72</v>
      </c>
      <c r="AM77" s="34">
        <v>1614</v>
      </c>
      <c r="AN77" s="34">
        <v>1766.4855104327567</v>
      </c>
    </row>
    <row r="78" spans="2:40" x14ac:dyDescent="0.3">
      <c r="B78" s="7">
        <v>19971</v>
      </c>
      <c r="C78" s="34">
        <v>1601</v>
      </c>
      <c r="D78" s="7">
        <v>70</v>
      </c>
      <c r="E78">
        <f t="shared" si="8"/>
        <v>1</v>
      </c>
      <c r="F78">
        <f t="shared" si="8"/>
        <v>0</v>
      </c>
      <c r="G78">
        <f t="shared" si="8"/>
        <v>0</v>
      </c>
      <c r="H78" s="34">
        <f t="shared" si="8"/>
        <v>0</v>
      </c>
      <c r="I78">
        <f t="shared" si="1"/>
        <v>1821.9148416086948</v>
      </c>
      <c r="J78">
        <f t="shared" si="2"/>
        <v>-88.148484999951506</v>
      </c>
      <c r="K78">
        <f t="shared" si="3"/>
        <v>-159.13259660171155</v>
      </c>
      <c r="L78">
        <f t="shared" si="4"/>
        <v>1871.1033531647406</v>
      </c>
      <c r="M78">
        <f t="shared" si="5"/>
        <v>270.10335316474061</v>
      </c>
      <c r="N78">
        <f t="shared" si="6"/>
        <v>72955.821390836587</v>
      </c>
      <c r="O78" s="34"/>
      <c r="AL78" s="7">
        <v>73</v>
      </c>
      <c r="AM78" s="34">
        <v>1578</v>
      </c>
      <c r="AN78" s="34">
        <v>1652.4744253670376</v>
      </c>
    </row>
    <row r="79" spans="2:40" x14ac:dyDescent="0.3">
      <c r="B79" s="7">
        <v>19972</v>
      </c>
      <c r="C79" s="34">
        <v>1737</v>
      </c>
      <c r="D79" s="7">
        <v>71</v>
      </c>
      <c r="E79">
        <f t="shared" si="8"/>
        <v>0</v>
      </c>
      <c r="F79">
        <f t="shared" si="8"/>
        <v>1</v>
      </c>
      <c r="G79">
        <f t="shared" si="8"/>
        <v>0</v>
      </c>
      <c r="H79" s="34">
        <f t="shared" si="8"/>
        <v>0</v>
      </c>
      <c r="I79">
        <f t="shared" si="1"/>
        <v>1800.6560155174698</v>
      </c>
      <c r="J79">
        <f t="shared" si="2"/>
        <v>-77.573997353584019</v>
      </c>
      <c r="K79">
        <f t="shared" si="3"/>
        <v>-86.042889642319238</v>
      </c>
      <c r="L79">
        <f t="shared" si="4"/>
        <v>1639.1277105207919</v>
      </c>
      <c r="M79">
        <f t="shared" si="5"/>
        <v>-97.872289479208121</v>
      </c>
      <c r="N79">
        <f t="shared" si="6"/>
        <v>9578.9850479019133</v>
      </c>
      <c r="O79" s="34"/>
      <c r="AL79" s="7">
        <v>74</v>
      </c>
      <c r="AM79" s="34">
        <v>1405</v>
      </c>
      <c r="AN79" s="34">
        <v>1212.6916395251749</v>
      </c>
    </row>
    <row r="80" spans="2:40" x14ac:dyDescent="0.3">
      <c r="B80" s="7">
        <v>19973</v>
      </c>
      <c r="C80" s="34">
        <v>1614</v>
      </c>
      <c r="D80" s="7">
        <v>72</v>
      </c>
      <c r="E80">
        <f t="shared" si="8"/>
        <v>0</v>
      </c>
      <c r="F80">
        <f t="shared" si="8"/>
        <v>0</v>
      </c>
      <c r="G80">
        <f t="shared" si="8"/>
        <v>1</v>
      </c>
      <c r="H80" s="34">
        <f t="shared" si="8"/>
        <v>0</v>
      </c>
      <c r="I80">
        <f t="shared" si="1"/>
        <v>1618.8675991935709</v>
      </c>
      <c r="J80">
        <f t="shared" si="2"/>
        <v>-94.049101337575024</v>
      </c>
      <c r="K80">
        <f t="shared" si="3"/>
        <v>30.011261269244407</v>
      </c>
      <c r="L80">
        <f t="shared" si="4"/>
        <v>1766.4855104327567</v>
      </c>
      <c r="M80">
        <f t="shared" si="5"/>
        <v>152.48551043275666</v>
      </c>
      <c r="N80">
        <f t="shared" si="6"/>
        <v>23251.830891938338</v>
      </c>
      <c r="O80" s="34"/>
      <c r="AL80" s="7">
        <v>75</v>
      </c>
      <c r="AM80" s="34">
        <v>1402</v>
      </c>
      <c r="AN80" s="34">
        <v>1335.8943384591653</v>
      </c>
    </row>
    <row r="81" spans="2:40" x14ac:dyDescent="0.3">
      <c r="B81" s="7">
        <v>19974</v>
      </c>
      <c r="C81" s="34">
        <v>1578</v>
      </c>
      <c r="D81" s="7">
        <v>73</v>
      </c>
      <c r="E81">
        <f t="shared" si="8"/>
        <v>0</v>
      </c>
      <c r="F81">
        <f t="shared" si="8"/>
        <v>0</v>
      </c>
      <c r="G81">
        <f t="shared" si="8"/>
        <v>0</v>
      </c>
      <c r="H81" s="34">
        <f t="shared" si="8"/>
        <v>1</v>
      </c>
      <c r="I81">
        <f t="shared" si="1"/>
        <v>1473.9198324959418</v>
      </c>
      <c r="J81">
        <f t="shared" si="2"/>
        <v>-102.09559636905539</v>
      </c>
      <c r="K81">
        <f t="shared" si="3"/>
        <v>121.11511779574991</v>
      </c>
      <c r="L81">
        <f t="shared" si="4"/>
        <v>1652.4744253670376</v>
      </c>
      <c r="M81">
        <f t="shared" si="5"/>
        <v>74.474425367037611</v>
      </c>
      <c r="N81">
        <f t="shared" si="6"/>
        <v>5546.4400337504549</v>
      </c>
      <c r="O81" s="34"/>
      <c r="AL81" s="7">
        <v>76</v>
      </c>
      <c r="AM81" s="34">
        <v>1556</v>
      </c>
      <c r="AN81" s="34">
        <v>1422.9520416363314</v>
      </c>
    </row>
    <row r="82" spans="2:40" x14ac:dyDescent="0.3">
      <c r="B82" s="7">
        <v>19981</v>
      </c>
      <c r="C82" s="34">
        <v>1405</v>
      </c>
      <c r="D82" s="7">
        <v>74</v>
      </c>
      <c r="E82">
        <f t="shared" si="8"/>
        <v>1</v>
      </c>
      <c r="F82">
        <f t="shared" si="8"/>
        <v>0</v>
      </c>
      <c r="G82">
        <f t="shared" si="8"/>
        <v>0</v>
      </c>
      <c r="H82" s="34">
        <f t="shared" si="8"/>
        <v>0</v>
      </c>
      <c r="I82">
        <f t="shared" ref="I82:I112" si="9">$Q$5*(C82-K78)+(1-$Q$5)*(I81+J81)</f>
        <v>1503.2551110548727</v>
      </c>
      <c r="J82">
        <f t="shared" ref="J82:J112" si="10">$R$5*(I82-I81)+(1-$R$5)*J81</f>
        <v>-81.317882953388022</v>
      </c>
      <c r="K82">
        <f t="shared" ref="K82:K112" si="11">$S$5*(C82-I82)+(1-$S$5)*K78</f>
        <v>-142.24287390393414</v>
      </c>
      <c r="L82">
        <f t="shared" ref="L82:L112" si="12">I81+J81+K78</f>
        <v>1212.6916395251749</v>
      </c>
      <c r="M82">
        <f t="shared" ref="M82:M112" si="13">L82-C82</f>
        <v>-192.30836047482512</v>
      </c>
      <c r="N82">
        <f t="shared" ref="N82:N112" si="14">M82^2</f>
        <v>36982.505508515278</v>
      </c>
      <c r="O82" s="34"/>
      <c r="AL82" s="7">
        <v>77</v>
      </c>
      <c r="AM82" s="34">
        <v>1710</v>
      </c>
      <c r="AN82" s="34">
        <v>1545.1853698735674</v>
      </c>
    </row>
    <row r="83" spans="2:40" x14ac:dyDescent="0.3">
      <c r="B83" s="7">
        <v>19982</v>
      </c>
      <c r="C83" s="34">
        <v>1402</v>
      </c>
      <c r="D83" s="7">
        <v>75</v>
      </c>
      <c r="E83">
        <f t="shared" si="8"/>
        <v>0</v>
      </c>
      <c r="F83">
        <f t="shared" si="8"/>
        <v>1</v>
      </c>
      <c r="G83">
        <f t="shared" si="8"/>
        <v>0</v>
      </c>
      <c r="H83" s="34">
        <f t="shared" si="8"/>
        <v>0</v>
      </c>
      <c r="I83">
        <f t="shared" si="9"/>
        <v>1467.1163607848118</v>
      </c>
      <c r="J83">
        <f t="shared" si="10"/>
        <v>-74.175580417724873</v>
      </c>
      <c r="K83">
        <f t="shared" si="11"/>
        <v>-80.237077095110806</v>
      </c>
      <c r="L83">
        <f t="shared" si="12"/>
        <v>1335.8943384591653</v>
      </c>
      <c r="M83">
        <f t="shared" si="13"/>
        <v>-66.105661540834717</v>
      </c>
      <c r="N83">
        <f t="shared" si="14"/>
        <v>4369.9584877513944</v>
      </c>
      <c r="O83" s="34"/>
      <c r="AL83" s="7">
        <v>78</v>
      </c>
      <c r="AM83" s="34">
        <v>1530</v>
      </c>
      <c r="AN83" s="34">
        <v>1352.4745941784261</v>
      </c>
    </row>
    <row r="84" spans="2:40" x14ac:dyDescent="0.3">
      <c r="B84" s="7">
        <v>19983</v>
      </c>
      <c r="C84" s="34">
        <v>1556</v>
      </c>
      <c r="D84" s="7">
        <v>76</v>
      </c>
      <c r="E84">
        <f t="shared" si="8"/>
        <v>0</v>
      </c>
      <c r="F84">
        <f t="shared" si="8"/>
        <v>0</v>
      </c>
      <c r="G84">
        <f t="shared" si="8"/>
        <v>1</v>
      </c>
      <c r="H84" s="34">
        <f t="shared" si="8"/>
        <v>0</v>
      </c>
      <c r="I84">
        <f t="shared" si="9"/>
        <v>1483.8708342240457</v>
      </c>
      <c r="J84">
        <f t="shared" si="10"/>
        <v>-59.800582146228287</v>
      </c>
      <c r="K84">
        <f t="shared" si="11"/>
        <v>41.696364905505526</v>
      </c>
      <c r="L84">
        <f t="shared" si="12"/>
        <v>1422.9520416363314</v>
      </c>
      <c r="M84">
        <f t="shared" si="13"/>
        <v>-133.04795836366861</v>
      </c>
      <c r="N84">
        <f t="shared" si="14"/>
        <v>17701.759224740497</v>
      </c>
      <c r="O84" s="34"/>
      <c r="AL84" s="7">
        <v>79</v>
      </c>
      <c r="AM84" s="34">
        <v>1558</v>
      </c>
      <c r="AN84" s="34">
        <v>1512.9951441261858</v>
      </c>
    </row>
    <row r="85" spans="2:40" x14ac:dyDescent="0.3">
      <c r="B85" s="7">
        <v>19984</v>
      </c>
      <c r="C85" s="34">
        <v>1710</v>
      </c>
      <c r="D85" s="7">
        <v>77</v>
      </c>
      <c r="E85">
        <f t="shared" si="8"/>
        <v>0</v>
      </c>
      <c r="F85">
        <f t="shared" si="8"/>
        <v>0</v>
      </c>
      <c r="G85">
        <f t="shared" si="8"/>
        <v>0</v>
      </c>
      <c r="H85" s="34">
        <f t="shared" si="8"/>
        <v>1</v>
      </c>
      <c r="I85">
        <f t="shared" si="9"/>
        <v>1536.7108621114369</v>
      </c>
      <c r="J85">
        <f t="shared" si="10"/>
        <v>-41.993394029076562</v>
      </c>
      <c r="K85">
        <f t="shared" si="11"/>
        <v>135.59016917936671</v>
      </c>
      <c r="L85">
        <f t="shared" si="12"/>
        <v>1545.1853698735674</v>
      </c>
      <c r="M85">
        <f t="shared" si="13"/>
        <v>-164.81463012643258</v>
      </c>
      <c r="N85">
        <f t="shared" si="14"/>
        <v>27163.862303712776</v>
      </c>
      <c r="O85" s="34"/>
      <c r="AL85" s="7">
        <v>80</v>
      </c>
      <c r="AM85" s="34">
        <v>1336</v>
      </c>
      <c r="AN85" s="34">
        <v>1647.7362291472987</v>
      </c>
    </row>
    <row r="86" spans="2:40" x14ac:dyDescent="0.3">
      <c r="B86" s="7">
        <v>19991</v>
      </c>
      <c r="C86" s="34">
        <v>1530</v>
      </c>
      <c r="D86" s="7">
        <v>78</v>
      </c>
      <c r="E86">
        <f t="shared" si="8"/>
        <v>1</v>
      </c>
      <c r="F86">
        <f t="shared" si="8"/>
        <v>0</v>
      </c>
      <c r="G86">
        <f t="shared" si="8"/>
        <v>0</v>
      </c>
      <c r="H86" s="34">
        <f t="shared" si="8"/>
        <v>0</v>
      </c>
      <c r="I86">
        <f t="shared" si="9"/>
        <v>1616.0451074604189</v>
      </c>
      <c r="J86">
        <f t="shared" si="10"/>
        <v>-22.812886239122339</v>
      </c>
      <c r="K86">
        <f t="shared" si="11"/>
        <v>-126.65148271982962</v>
      </c>
      <c r="L86">
        <f t="shared" si="12"/>
        <v>1352.4745941784261</v>
      </c>
      <c r="M86">
        <f t="shared" si="13"/>
        <v>-177.52540582157394</v>
      </c>
      <c r="N86">
        <f t="shared" si="14"/>
        <v>31515.269712114517</v>
      </c>
      <c r="O86" s="34"/>
      <c r="AL86" s="7">
        <v>81</v>
      </c>
      <c r="AM86" s="34">
        <v>2343</v>
      </c>
      <c r="AN86" s="34">
        <v>1476.9460539982672</v>
      </c>
    </row>
    <row r="87" spans="2:40" x14ac:dyDescent="0.3">
      <c r="B87" s="7">
        <v>19992</v>
      </c>
      <c r="C87" s="34">
        <v>1558</v>
      </c>
      <c r="D87" s="7">
        <v>79</v>
      </c>
      <c r="E87">
        <f t="shared" si="8"/>
        <v>0</v>
      </c>
      <c r="F87">
        <f t="shared" si="8"/>
        <v>1</v>
      </c>
      <c r="G87">
        <f t="shared" si="8"/>
        <v>0</v>
      </c>
      <c r="H87" s="34">
        <f t="shared" si="8"/>
        <v>0</v>
      </c>
      <c r="I87">
        <f t="shared" si="9"/>
        <v>1623.9902577876665</v>
      </c>
      <c r="J87">
        <f t="shared" si="10"/>
        <v>-17.950393545873375</v>
      </c>
      <c r="K87">
        <f t="shared" si="11"/>
        <v>-76.284469242361354</v>
      </c>
      <c r="L87">
        <f t="shared" si="12"/>
        <v>1512.9951441261858</v>
      </c>
      <c r="M87">
        <f t="shared" si="13"/>
        <v>-45.004855873814222</v>
      </c>
      <c r="N87">
        <f t="shared" si="14"/>
        <v>2025.4370522227905</v>
      </c>
      <c r="O87" s="34"/>
      <c r="AL87" s="7">
        <v>82</v>
      </c>
      <c r="AM87" s="34">
        <v>1945</v>
      </c>
      <c r="AN87" s="34">
        <v>1848.5388930500931</v>
      </c>
    </row>
    <row r="88" spans="2:40" x14ac:dyDescent="0.3">
      <c r="B88" s="7">
        <v>19993</v>
      </c>
      <c r="C88" s="34">
        <v>1336</v>
      </c>
      <c r="D88" s="7">
        <v>80</v>
      </c>
      <c r="E88">
        <f t="shared" si="8"/>
        <v>0</v>
      </c>
      <c r="F88">
        <f t="shared" si="8"/>
        <v>0</v>
      </c>
      <c r="G88">
        <f t="shared" si="8"/>
        <v>1</v>
      </c>
      <c r="H88" s="34">
        <f t="shared" si="8"/>
        <v>0</v>
      </c>
      <c r="I88">
        <f t="shared" si="9"/>
        <v>1392.9874246992895</v>
      </c>
      <c r="J88">
        <f t="shared" si="10"/>
        <v>-51.631539880389084</v>
      </c>
      <c r="K88">
        <f t="shared" si="11"/>
        <v>14.317740012918367</v>
      </c>
      <c r="L88">
        <f t="shared" si="12"/>
        <v>1647.7362291472987</v>
      </c>
      <c r="M88">
        <f t="shared" si="13"/>
        <v>311.73622914729867</v>
      </c>
      <c r="N88">
        <f t="shared" si="14"/>
        <v>97179.476562977114</v>
      </c>
      <c r="O88" s="34"/>
      <c r="AL88" s="7">
        <v>83</v>
      </c>
      <c r="AM88" s="34">
        <v>1825</v>
      </c>
      <c r="AN88" s="34">
        <v>2017.1932902486301</v>
      </c>
    </row>
    <row r="89" spans="2:40" x14ac:dyDescent="0.3">
      <c r="B89" s="7">
        <v>19994</v>
      </c>
      <c r="C89" s="34">
        <v>2343</v>
      </c>
      <c r="D89" s="7">
        <v>81</v>
      </c>
      <c r="E89">
        <f t="shared" si="8"/>
        <v>0</v>
      </c>
      <c r="F89">
        <f t="shared" si="8"/>
        <v>0</v>
      </c>
      <c r="G89">
        <f t="shared" si="8"/>
        <v>0</v>
      </c>
      <c r="H89" s="34">
        <f t="shared" si="8"/>
        <v>1</v>
      </c>
      <c r="I89">
        <f t="shared" si="9"/>
        <v>1933.2502131611341</v>
      </c>
      <c r="J89">
        <f t="shared" si="10"/>
        <v>41.940162608788604</v>
      </c>
      <c r="K89">
        <f t="shared" si="11"/>
        <v>211.65244204763349</v>
      </c>
      <c r="L89">
        <f t="shared" si="12"/>
        <v>1476.9460539982672</v>
      </c>
      <c r="M89">
        <f t="shared" si="13"/>
        <v>-866.05394600173281</v>
      </c>
      <c r="N89">
        <f t="shared" si="14"/>
        <v>750049.43738517235</v>
      </c>
      <c r="O89" s="34"/>
      <c r="AL89" s="7">
        <v>84</v>
      </c>
      <c r="AM89" s="34">
        <v>1870</v>
      </c>
      <c r="AN89" s="34">
        <v>2008.040167987418</v>
      </c>
    </row>
    <row r="90" spans="2:40" x14ac:dyDescent="0.3">
      <c r="B90" s="7">
        <v>20001</v>
      </c>
      <c r="C90" s="34">
        <v>1945</v>
      </c>
      <c r="D90" s="7">
        <v>82</v>
      </c>
      <c r="E90">
        <f t="shared" si="8"/>
        <v>1</v>
      </c>
      <c r="F90">
        <f t="shared" si="8"/>
        <v>0</v>
      </c>
      <c r="G90">
        <f t="shared" si="8"/>
        <v>0</v>
      </c>
      <c r="H90" s="34">
        <f t="shared" si="8"/>
        <v>0</v>
      </c>
      <c r="I90">
        <f t="shared" si="9"/>
        <v>2041.1155786661743</v>
      </c>
      <c r="J90">
        <f t="shared" si="10"/>
        <v>52.362180824817138</v>
      </c>
      <c r="K90">
        <f t="shared" si="11"/>
        <v>-118.17966514787413</v>
      </c>
      <c r="L90">
        <f t="shared" si="12"/>
        <v>1848.5388930500931</v>
      </c>
      <c r="M90">
        <f t="shared" si="13"/>
        <v>-96.461106949906934</v>
      </c>
      <c r="N90">
        <f t="shared" si="14"/>
        <v>9304.7451540013844</v>
      </c>
      <c r="O90" s="34"/>
      <c r="AL90" s="7">
        <v>85</v>
      </c>
      <c r="AM90" s="34">
        <v>1007</v>
      </c>
      <c r="AN90" s="34">
        <v>2127.715474314612</v>
      </c>
    </row>
    <row r="91" spans="2:40" x14ac:dyDescent="0.3">
      <c r="B91" s="7">
        <v>20002</v>
      </c>
      <c r="C91" s="34">
        <v>1825</v>
      </c>
      <c r="D91" s="7">
        <v>83</v>
      </c>
      <c r="E91">
        <f t="shared" si="8"/>
        <v>0</v>
      </c>
      <c r="F91">
        <f t="shared" si="8"/>
        <v>1</v>
      </c>
      <c r="G91">
        <f t="shared" si="8"/>
        <v>0</v>
      </c>
      <c r="H91" s="34">
        <f t="shared" si="8"/>
        <v>0</v>
      </c>
      <c r="I91">
        <f t="shared" si="9"/>
        <v>1962.1255279483973</v>
      </c>
      <c r="J91">
        <f t="shared" si="10"/>
        <v>31.596900026102311</v>
      </c>
      <c r="K91">
        <f t="shared" si="11"/>
        <v>-93.164085753354115</v>
      </c>
      <c r="L91">
        <f t="shared" si="12"/>
        <v>2017.1932902486301</v>
      </c>
      <c r="M91">
        <f t="shared" si="13"/>
        <v>192.19329024863009</v>
      </c>
      <c r="N91">
        <f t="shared" si="14"/>
        <v>36938.260816594171</v>
      </c>
      <c r="O91" s="34"/>
      <c r="AL91" s="7">
        <v>86</v>
      </c>
      <c r="AM91" s="34">
        <v>1431</v>
      </c>
      <c r="AN91" s="34">
        <v>927.53986839007962</v>
      </c>
    </row>
    <row r="92" spans="2:40" x14ac:dyDescent="0.3">
      <c r="B92" s="7">
        <v>20003</v>
      </c>
      <c r="C92" s="34">
        <v>1870</v>
      </c>
      <c r="D92" s="7">
        <v>84</v>
      </c>
      <c r="E92">
        <f t="shared" si="8"/>
        <v>0</v>
      </c>
      <c r="F92">
        <f t="shared" si="8"/>
        <v>0</v>
      </c>
      <c r="G92">
        <f t="shared" si="8"/>
        <v>1</v>
      </c>
      <c r="H92" s="34">
        <f t="shared" si="8"/>
        <v>0</v>
      </c>
      <c r="I92">
        <f t="shared" si="9"/>
        <v>1899.3805074828651</v>
      </c>
      <c r="J92">
        <f t="shared" si="10"/>
        <v>16.682524784113717</v>
      </c>
      <c r="K92">
        <f t="shared" si="11"/>
        <v>2.1941893118176008</v>
      </c>
      <c r="L92">
        <f t="shared" si="12"/>
        <v>2008.040167987418</v>
      </c>
      <c r="M92">
        <f t="shared" si="13"/>
        <v>138.04016798741804</v>
      </c>
      <c r="N92">
        <f t="shared" si="14"/>
        <v>19055.087977994594</v>
      </c>
      <c r="O92" s="34"/>
      <c r="AL92" s="7">
        <v>87</v>
      </c>
      <c r="AM92" s="34">
        <v>1475</v>
      </c>
      <c r="AN92" s="34">
        <v>1246.6312738382474</v>
      </c>
    </row>
    <row r="93" spans="2:40" x14ac:dyDescent="0.3">
      <c r="B93" s="7">
        <v>20004</v>
      </c>
      <c r="C93" s="34">
        <v>1007</v>
      </c>
      <c r="D93" s="7">
        <v>85</v>
      </c>
      <c r="E93">
        <f t="shared" si="8"/>
        <v>0</v>
      </c>
      <c r="F93">
        <f t="shared" si="8"/>
        <v>0</v>
      </c>
      <c r="G93">
        <f t="shared" si="8"/>
        <v>0</v>
      </c>
      <c r="H93" s="34">
        <f t="shared" si="8"/>
        <v>1</v>
      </c>
      <c r="I93">
        <f t="shared" si="9"/>
        <v>1150.1232937615118</v>
      </c>
      <c r="J93">
        <f t="shared" si="10"/>
        <v>-104.40376022355797</v>
      </c>
      <c r="K93">
        <f t="shared" si="11"/>
        <v>113.22420139524748</v>
      </c>
      <c r="L93">
        <f t="shared" si="12"/>
        <v>2127.715474314612</v>
      </c>
      <c r="M93">
        <f t="shared" si="13"/>
        <v>1120.715474314612</v>
      </c>
      <c r="N93">
        <f t="shared" si="14"/>
        <v>1256003.1743682257</v>
      </c>
      <c r="O93" s="34"/>
      <c r="AL93" s="7">
        <v>88</v>
      </c>
      <c r="AM93" s="34">
        <v>1450</v>
      </c>
      <c r="AN93" s="34">
        <v>1472.7312168353033</v>
      </c>
    </row>
    <row r="94" spans="2:40" x14ac:dyDescent="0.3">
      <c r="B94" s="7">
        <v>20011</v>
      </c>
      <c r="C94" s="34">
        <v>1431</v>
      </c>
      <c r="D94" s="7">
        <v>86</v>
      </c>
      <c r="E94">
        <f t="shared" si="8"/>
        <v>1</v>
      </c>
      <c r="F94">
        <f t="shared" si="8"/>
        <v>0</v>
      </c>
      <c r="G94">
        <f t="shared" si="8"/>
        <v>0</v>
      </c>
      <c r="H94" s="34">
        <f t="shared" si="8"/>
        <v>0</v>
      </c>
      <c r="I94">
        <f t="shared" si="9"/>
        <v>1389.8034070911954</v>
      </c>
      <c r="J94">
        <f t="shared" si="10"/>
        <v>-50.008047499593999</v>
      </c>
      <c r="K94">
        <f t="shared" si="11"/>
        <v>-73.962648314686376</v>
      </c>
      <c r="L94">
        <f t="shared" si="12"/>
        <v>927.53986839007962</v>
      </c>
      <c r="M94">
        <f t="shared" si="13"/>
        <v>-503.46013160992038</v>
      </c>
      <c r="N94">
        <f t="shared" si="14"/>
        <v>253472.10412067836</v>
      </c>
      <c r="O94" s="34"/>
      <c r="AL94" s="7">
        <v>89</v>
      </c>
      <c r="AM94" s="34">
        <v>1375</v>
      </c>
      <c r="AN94" s="34">
        <v>1540.4356445022931</v>
      </c>
    </row>
    <row r="95" spans="2:40" x14ac:dyDescent="0.3">
      <c r="B95" s="7">
        <v>20012</v>
      </c>
      <c r="C95" s="34">
        <v>1475</v>
      </c>
      <c r="D95" s="7">
        <v>87</v>
      </c>
      <c r="E95">
        <f t="shared" si="8"/>
        <v>0</v>
      </c>
      <c r="F95">
        <f t="shared" si="8"/>
        <v>1</v>
      </c>
      <c r="G95">
        <f t="shared" si="8"/>
        <v>0</v>
      </c>
      <c r="H95" s="34">
        <f t="shared" si="8"/>
        <v>0</v>
      </c>
      <c r="I95">
        <f t="shared" si="9"/>
        <v>1495.8712650359623</v>
      </c>
      <c r="J95">
        <f t="shared" si="10"/>
        <v>-25.33423751247657</v>
      </c>
      <c r="K95">
        <f t="shared" si="11"/>
        <v>-73.107316259853107</v>
      </c>
      <c r="L95">
        <f t="shared" si="12"/>
        <v>1246.6312738382474</v>
      </c>
      <c r="M95">
        <f t="shared" si="13"/>
        <v>-228.36872616175265</v>
      </c>
      <c r="N95">
        <f t="shared" si="14"/>
        <v>52152.275088741568</v>
      </c>
      <c r="O95" s="34"/>
      <c r="AL95" s="7">
        <v>90</v>
      </c>
      <c r="AM95" s="34">
        <v>1495</v>
      </c>
      <c r="AN95" s="34">
        <v>1194.5192719315467</v>
      </c>
    </row>
    <row r="96" spans="2:40" x14ac:dyDescent="0.3">
      <c r="B96" s="7">
        <v>20013</v>
      </c>
      <c r="C96" s="34">
        <v>1450</v>
      </c>
      <c r="D96" s="7">
        <v>88</v>
      </c>
      <c r="E96">
        <f t="shared" si="8"/>
        <v>0</v>
      </c>
      <c r="F96">
        <f t="shared" si="8"/>
        <v>0</v>
      </c>
      <c r="G96">
        <f t="shared" si="8"/>
        <v>1</v>
      </c>
      <c r="H96" s="34">
        <f t="shared" si="8"/>
        <v>0</v>
      </c>
      <c r="I96">
        <f t="shared" si="9"/>
        <v>1455.0016461731111</v>
      </c>
      <c r="J96">
        <f t="shared" si="10"/>
        <v>-27.790203066065487</v>
      </c>
      <c r="K96">
        <f t="shared" si="11"/>
        <v>0.19779171379651173</v>
      </c>
      <c r="L96">
        <f t="shared" si="12"/>
        <v>1472.7312168353033</v>
      </c>
      <c r="M96">
        <f t="shared" si="13"/>
        <v>22.731216835303258</v>
      </c>
      <c r="N96">
        <f t="shared" si="14"/>
        <v>516.70821881357426</v>
      </c>
      <c r="O96" s="34"/>
      <c r="AL96" s="7">
        <v>91</v>
      </c>
      <c r="AM96" s="34">
        <v>1429</v>
      </c>
      <c r="AN96" s="34">
        <v>1387.5351764826951</v>
      </c>
    </row>
    <row r="97" spans="2:40" x14ac:dyDescent="0.3">
      <c r="B97" s="7">
        <v>20014</v>
      </c>
      <c r="C97" s="34">
        <v>1375</v>
      </c>
      <c r="D97" s="7">
        <v>89</v>
      </c>
      <c r="E97">
        <f t="shared" si="8"/>
        <v>0</v>
      </c>
      <c r="F97">
        <f t="shared" si="8"/>
        <v>0</v>
      </c>
      <c r="G97">
        <f t="shared" si="8"/>
        <v>0</v>
      </c>
      <c r="H97" s="34">
        <f t="shared" si="8"/>
        <v>1</v>
      </c>
      <c r="I97">
        <f t="shared" si="9"/>
        <v>1314.1464081417139</v>
      </c>
      <c r="J97">
        <f t="shared" si="10"/>
        <v>-45.664487895480697</v>
      </c>
      <c r="K97">
        <f t="shared" si="11"/>
        <v>98.694608646014984</v>
      </c>
      <c r="L97">
        <f t="shared" si="12"/>
        <v>1540.4356445022931</v>
      </c>
      <c r="M97">
        <f t="shared" si="13"/>
        <v>165.43564450229314</v>
      </c>
      <c r="N97">
        <f t="shared" si="14"/>
        <v>27368.952471889115</v>
      </c>
      <c r="O97" s="34"/>
      <c r="AL97" s="7">
        <v>92</v>
      </c>
      <c r="AM97" s="34">
        <v>1443</v>
      </c>
      <c r="AN97" s="34">
        <v>1480.4595142173755</v>
      </c>
    </row>
    <row r="98" spans="2:40" x14ac:dyDescent="0.3">
      <c r="B98" s="7">
        <v>20021</v>
      </c>
      <c r="C98" s="34">
        <v>1495</v>
      </c>
      <c r="D98" s="7">
        <v>90</v>
      </c>
      <c r="E98">
        <f t="shared" si="8"/>
        <v>1</v>
      </c>
      <c r="F98">
        <f t="shared" si="8"/>
        <v>0</v>
      </c>
      <c r="G98">
        <f t="shared" si="8"/>
        <v>0</v>
      </c>
      <c r="H98" s="34">
        <f t="shared" si="8"/>
        <v>0</v>
      </c>
      <c r="I98">
        <f t="shared" si="9"/>
        <v>1473.8419206722419</v>
      </c>
      <c r="J98">
        <f t="shared" si="10"/>
        <v>-13.199427929693599</v>
      </c>
      <c r="K98">
        <f t="shared" si="11"/>
        <v>-47.572551906127984</v>
      </c>
      <c r="L98">
        <f t="shared" si="12"/>
        <v>1194.5192719315467</v>
      </c>
      <c r="M98">
        <f t="shared" si="13"/>
        <v>-300.48072806845335</v>
      </c>
      <c r="N98">
        <f t="shared" si="14"/>
        <v>90288.667940547806</v>
      </c>
      <c r="O98" s="34"/>
      <c r="AL98" s="7">
        <v>93</v>
      </c>
      <c r="AM98" s="34">
        <v>1472</v>
      </c>
      <c r="AN98" s="34">
        <v>1540.5883897593242</v>
      </c>
    </row>
    <row r="99" spans="2:40" x14ac:dyDescent="0.3">
      <c r="B99" s="7">
        <v>20022</v>
      </c>
      <c r="C99" s="34">
        <v>1429</v>
      </c>
      <c r="D99" s="7">
        <v>91</v>
      </c>
      <c r="E99">
        <f t="shared" si="8"/>
        <v>0</v>
      </c>
      <c r="F99">
        <f t="shared" si="8"/>
        <v>1</v>
      </c>
      <c r="G99">
        <f t="shared" si="8"/>
        <v>0</v>
      </c>
      <c r="H99" s="34">
        <f t="shared" si="8"/>
        <v>0</v>
      </c>
      <c r="I99">
        <f t="shared" si="9"/>
        <v>1488.9811360556005</v>
      </c>
      <c r="J99">
        <f t="shared" si="10"/>
        <v>-8.7194135520213969</v>
      </c>
      <c r="K99">
        <f t="shared" si="11"/>
        <v>-69.465616184045786</v>
      </c>
      <c r="L99">
        <f t="shared" si="12"/>
        <v>1387.5351764826951</v>
      </c>
      <c r="M99">
        <f t="shared" si="13"/>
        <v>-41.464823517304922</v>
      </c>
      <c r="N99">
        <f t="shared" si="14"/>
        <v>1719.3315893212432</v>
      </c>
      <c r="O99" s="34"/>
      <c r="AL99" s="7">
        <v>94</v>
      </c>
      <c r="AM99" s="34">
        <v>1475</v>
      </c>
      <c r="AN99" s="34">
        <v>1327.2680801616457</v>
      </c>
    </row>
    <row r="100" spans="2:40" x14ac:dyDescent="0.3">
      <c r="B100" s="7">
        <v>20023</v>
      </c>
      <c r="C100" s="34">
        <v>1443</v>
      </c>
      <c r="D100" s="7">
        <v>92</v>
      </c>
      <c r="E100">
        <f t="shared" si="8"/>
        <v>0</v>
      </c>
      <c r="F100">
        <f t="shared" si="8"/>
        <v>0</v>
      </c>
      <c r="G100">
        <f t="shared" si="8"/>
        <v>1</v>
      </c>
      <c r="H100" s="34">
        <f t="shared" si="8"/>
        <v>0</v>
      </c>
      <c r="I100">
        <f t="shared" si="9"/>
        <v>1454.6604604689442</v>
      </c>
      <c r="J100">
        <f t="shared" si="10"/>
        <v>-12.766679355634954</v>
      </c>
      <c r="K100">
        <f t="shared" si="11"/>
        <v>-3.0921370545772628</v>
      </c>
      <c r="L100">
        <f t="shared" si="12"/>
        <v>1480.4595142173755</v>
      </c>
      <c r="M100">
        <f t="shared" si="13"/>
        <v>37.459514217375499</v>
      </c>
      <c r="N100">
        <f t="shared" si="14"/>
        <v>1403.2152054017572</v>
      </c>
      <c r="O100" s="34"/>
      <c r="AL100" s="7">
        <v>95</v>
      </c>
      <c r="AM100" s="34">
        <v>1545</v>
      </c>
      <c r="AN100" s="34">
        <v>1402.1249327583928</v>
      </c>
    </row>
    <row r="101" spans="2:40" x14ac:dyDescent="0.3">
      <c r="B101" s="7">
        <v>20024</v>
      </c>
      <c r="C101" s="34">
        <v>1472</v>
      </c>
      <c r="D101" s="7">
        <v>93</v>
      </c>
      <c r="E101">
        <f t="shared" si="8"/>
        <v>0</v>
      </c>
      <c r="F101">
        <f t="shared" si="8"/>
        <v>0</v>
      </c>
      <c r="G101">
        <f t="shared" si="8"/>
        <v>0</v>
      </c>
      <c r="H101" s="34">
        <f t="shared" si="8"/>
        <v>1</v>
      </c>
      <c r="I101">
        <f t="shared" si="9"/>
        <v>1395.0178571872154</v>
      </c>
      <c r="J101">
        <f t="shared" si="10"/>
        <v>-20.177225119441687</v>
      </c>
      <c r="K101">
        <f t="shared" si="11"/>
        <v>92.670747382460036</v>
      </c>
      <c r="L101">
        <f t="shared" si="12"/>
        <v>1540.5883897593242</v>
      </c>
      <c r="M101">
        <f t="shared" si="13"/>
        <v>68.588389759324173</v>
      </c>
      <c r="N101">
        <f t="shared" si="14"/>
        <v>4704.367209776965</v>
      </c>
      <c r="O101" s="34"/>
      <c r="AL101" s="7">
        <v>96</v>
      </c>
      <c r="AM101" s="34">
        <v>1715</v>
      </c>
      <c r="AN101" s="34">
        <v>1577.3657261000621</v>
      </c>
    </row>
    <row r="102" spans="2:40" x14ac:dyDescent="0.3">
      <c r="B102" s="7">
        <v>20031</v>
      </c>
      <c r="C102" s="34">
        <v>1475</v>
      </c>
      <c r="D102" s="7">
        <v>94</v>
      </c>
      <c r="E102">
        <f t="shared" si="8"/>
        <v>1</v>
      </c>
      <c r="F102">
        <f t="shared" si="8"/>
        <v>0</v>
      </c>
      <c r="G102">
        <f t="shared" si="8"/>
        <v>0</v>
      </c>
      <c r="H102" s="34">
        <f t="shared" si="8"/>
        <v>0</v>
      </c>
      <c r="I102">
        <f t="shared" si="9"/>
        <v>1475.8062657573596</v>
      </c>
      <c r="J102">
        <f t="shared" si="10"/>
        <v>-4.2157168149210609</v>
      </c>
      <c r="K102">
        <f t="shared" si="11"/>
        <v>-34.597810956127923</v>
      </c>
      <c r="L102">
        <f t="shared" si="12"/>
        <v>1327.2680801616457</v>
      </c>
      <c r="M102">
        <f t="shared" si="13"/>
        <v>-147.73191983835432</v>
      </c>
      <c r="N102">
        <f t="shared" si="14"/>
        <v>21824.720139125944</v>
      </c>
      <c r="O102" s="34"/>
      <c r="AL102" s="7">
        <v>97</v>
      </c>
      <c r="AM102" s="34">
        <v>2006</v>
      </c>
      <c r="AN102" s="34">
        <v>1793.2846874411243</v>
      </c>
    </row>
    <row r="103" spans="2:40" x14ac:dyDescent="0.3">
      <c r="B103" s="7">
        <v>20032</v>
      </c>
      <c r="C103" s="34">
        <v>1545</v>
      </c>
      <c r="D103" s="7">
        <v>95</v>
      </c>
      <c r="E103">
        <f t="shared" si="8"/>
        <v>0</v>
      </c>
      <c r="F103">
        <f t="shared" si="8"/>
        <v>1</v>
      </c>
      <c r="G103">
        <f t="shared" si="8"/>
        <v>0</v>
      </c>
      <c r="H103" s="34">
        <f t="shared" si="8"/>
        <v>0</v>
      </c>
      <c r="I103">
        <f t="shared" si="9"/>
        <v>1569.2368241568618</v>
      </c>
      <c r="J103">
        <f t="shared" si="10"/>
        <v>11.221038997777649</v>
      </c>
      <c r="K103">
        <f t="shared" si="11"/>
        <v>-56.917434398402854</v>
      </c>
      <c r="L103">
        <f t="shared" si="12"/>
        <v>1402.1249327583928</v>
      </c>
      <c r="M103">
        <f t="shared" si="13"/>
        <v>-142.87506724160721</v>
      </c>
      <c r="N103">
        <f t="shared" si="14"/>
        <v>20413.284839293781</v>
      </c>
      <c r="O103" s="34"/>
      <c r="AL103" s="7">
        <v>98</v>
      </c>
      <c r="AM103" s="34">
        <v>1909</v>
      </c>
      <c r="AN103" s="34">
        <v>1860.4680107736606</v>
      </c>
    </row>
    <row r="104" spans="2:40" x14ac:dyDescent="0.3">
      <c r="B104" s="7">
        <v>20033</v>
      </c>
      <c r="C104" s="34">
        <v>1715</v>
      </c>
      <c r="D104" s="7">
        <v>96</v>
      </c>
      <c r="E104">
        <f t="shared" si="8"/>
        <v>0</v>
      </c>
      <c r="F104">
        <f t="shared" si="8"/>
        <v>0</v>
      </c>
      <c r="G104">
        <f t="shared" si="8"/>
        <v>1</v>
      </c>
      <c r="H104" s="34">
        <f t="shared" si="8"/>
        <v>0</v>
      </c>
      <c r="I104">
        <f t="shared" si="9"/>
        <v>1674.5223801318668</v>
      </c>
      <c r="J104">
        <f t="shared" si="10"/>
        <v>26.091559926797494</v>
      </c>
      <c r="K104">
        <f t="shared" si="11"/>
        <v>8.9957654897543922</v>
      </c>
      <c r="L104">
        <f t="shared" si="12"/>
        <v>1577.3657261000621</v>
      </c>
      <c r="M104">
        <f t="shared" si="13"/>
        <v>-137.63427389993785</v>
      </c>
      <c r="N104">
        <f t="shared" si="14"/>
        <v>18943.193351963113</v>
      </c>
      <c r="O104" s="34"/>
      <c r="AL104" s="7">
        <v>99</v>
      </c>
      <c r="AM104" s="34">
        <v>2014</v>
      </c>
      <c r="AN104" s="34">
        <v>1925.6346954842677</v>
      </c>
    </row>
    <row r="105" spans="2:40" x14ac:dyDescent="0.3">
      <c r="B105" s="7">
        <v>20034</v>
      </c>
      <c r="C105" s="34">
        <v>2006</v>
      </c>
      <c r="D105" s="7">
        <v>97</v>
      </c>
      <c r="E105">
        <f t="shared" si="8"/>
        <v>0</v>
      </c>
      <c r="F105">
        <f t="shared" si="8"/>
        <v>0</v>
      </c>
      <c r="G105">
        <f t="shared" si="8"/>
        <v>0</v>
      </c>
      <c r="H105" s="34">
        <f t="shared" si="8"/>
        <v>1</v>
      </c>
      <c r="I105">
        <f t="shared" si="9"/>
        <v>1845.9917050771173</v>
      </c>
      <c r="J105">
        <f t="shared" si="10"/>
        <v>49.074116652671137</v>
      </c>
      <c r="K105">
        <f t="shared" si="11"/>
        <v>111.35273621445768</v>
      </c>
      <c r="L105">
        <f t="shared" si="12"/>
        <v>1793.2846874411243</v>
      </c>
      <c r="M105">
        <f t="shared" si="13"/>
        <v>-212.71531255887567</v>
      </c>
      <c r="N105">
        <f t="shared" si="14"/>
        <v>45247.804197020167</v>
      </c>
      <c r="O105" s="34"/>
      <c r="AL105" s="7">
        <v>100</v>
      </c>
      <c r="AM105" s="34">
        <v>2350</v>
      </c>
      <c r="AN105" s="34">
        <v>2115.8051293208546</v>
      </c>
    </row>
    <row r="106" spans="2:40" x14ac:dyDescent="0.3">
      <c r="B106" s="7">
        <v>20041</v>
      </c>
      <c r="C106" s="34">
        <v>1909</v>
      </c>
      <c r="D106" s="7">
        <v>98</v>
      </c>
      <c r="E106">
        <f t="shared" si="8"/>
        <v>1</v>
      </c>
      <c r="F106">
        <f t="shared" si="8"/>
        <v>0</v>
      </c>
      <c r="G106">
        <f t="shared" si="8"/>
        <v>0</v>
      </c>
      <c r="H106" s="34">
        <f t="shared" si="8"/>
        <v>0</v>
      </c>
      <c r="I106">
        <f t="shared" si="9"/>
        <v>1928.2344358777336</v>
      </c>
      <c r="J106">
        <f t="shared" si="10"/>
        <v>54.317694004936833</v>
      </c>
      <c r="K106">
        <f t="shared" si="11"/>
        <v>-30.335428197622253</v>
      </c>
      <c r="L106">
        <f t="shared" si="12"/>
        <v>1860.4680107736606</v>
      </c>
      <c r="M106">
        <f t="shared" si="13"/>
        <v>-48.531989226339419</v>
      </c>
      <c r="N106">
        <f t="shared" si="14"/>
        <v>2355.3539782655253</v>
      </c>
      <c r="O106" s="34"/>
      <c r="AL106" s="7">
        <v>101</v>
      </c>
      <c r="AM106" s="34">
        <v>3490</v>
      </c>
      <c r="AN106" s="34">
        <v>2467.3881149574277</v>
      </c>
    </row>
    <row r="107" spans="2:40" x14ac:dyDescent="0.3">
      <c r="B107" s="7">
        <v>20042</v>
      </c>
      <c r="C107" s="34">
        <v>2014</v>
      </c>
      <c r="D107" s="7">
        <v>99</v>
      </c>
      <c r="E107">
        <f t="shared" si="8"/>
        <v>0</v>
      </c>
      <c r="F107">
        <f t="shared" si="8"/>
        <v>1</v>
      </c>
      <c r="G107">
        <f t="shared" si="8"/>
        <v>0</v>
      </c>
      <c r="H107" s="34">
        <f t="shared" si="8"/>
        <v>0</v>
      </c>
      <c r="I107">
        <f t="shared" si="9"/>
        <v>2042.9443523378195</v>
      </c>
      <c r="J107">
        <f t="shared" si="10"/>
        <v>63.865011493280846</v>
      </c>
      <c r="K107">
        <f t="shared" si="11"/>
        <v>-49.156640818288274</v>
      </c>
      <c r="L107">
        <f t="shared" si="12"/>
        <v>1925.6346954842677</v>
      </c>
      <c r="M107">
        <f t="shared" si="13"/>
        <v>-88.365304515732305</v>
      </c>
      <c r="N107">
        <f t="shared" si="14"/>
        <v>7808.4270421581004</v>
      </c>
      <c r="O107" s="34"/>
      <c r="AL107" s="7">
        <v>102</v>
      </c>
      <c r="AM107" s="34">
        <v>3243</v>
      </c>
      <c r="AN107" s="34">
        <v>3224.2470577927343</v>
      </c>
    </row>
    <row r="108" spans="2:40" x14ac:dyDescent="0.3">
      <c r="B108" s="7">
        <v>20043</v>
      </c>
      <c r="C108" s="34">
        <v>2350</v>
      </c>
      <c r="D108" s="7">
        <v>100</v>
      </c>
      <c r="E108">
        <f t="shared" si="8"/>
        <v>0</v>
      </c>
      <c r="F108">
        <f t="shared" si="8"/>
        <v>0</v>
      </c>
      <c r="G108">
        <f t="shared" si="8"/>
        <v>1</v>
      </c>
      <c r="H108" s="34">
        <f t="shared" si="8"/>
        <v>0</v>
      </c>
      <c r="I108">
        <f t="shared" si="9"/>
        <v>2266.8670788519516</v>
      </c>
      <c r="J108">
        <f t="shared" si="10"/>
        <v>89.168299891018364</v>
      </c>
      <c r="K108">
        <f t="shared" si="11"/>
        <v>29.564223424948544</v>
      </c>
      <c r="L108">
        <f t="shared" si="12"/>
        <v>2115.8051293208546</v>
      </c>
      <c r="M108">
        <f t="shared" si="13"/>
        <v>-234.19487067914542</v>
      </c>
      <c r="N108">
        <f t="shared" si="14"/>
        <v>54847.23745242165</v>
      </c>
      <c r="O108" s="34"/>
      <c r="AL108" s="7">
        <v>103</v>
      </c>
      <c r="AM108" s="34">
        <v>3520</v>
      </c>
      <c r="AN108" s="34">
        <v>3419.9235664362309</v>
      </c>
    </row>
    <row r="109" spans="2:40" ht="15" thickBot="1" x14ac:dyDescent="0.35">
      <c r="B109" s="7">
        <v>20044</v>
      </c>
      <c r="C109" s="34">
        <v>3490</v>
      </c>
      <c r="D109" s="7">
        <v>101</v>
      </c>
      <c r="E109">
        <f t="shared" si="8"/>
        <v>0</v>
      </c>
      <c r="F109">
        <f t="shared" si="8"/>
        <v>0</v>
      </c>
      <c r="G109">
        <f t="shared" si="8"/>
        <v>0</v>
      </c>
      <c r="H109" s="34">
        <f t="shared" si="8"/>
        <v>1</v>
      </c>
      <c r="I109">
        <f t="shared" si="9"/>
        <v>3054.9273792314098</v>
      </c>
      <c r="J109">
        <f t="shared" si="10"/>
        <v>199.65510675894666</v>
      </c>
      <c r="K109">
        <f t="shared" si="11"/>
        <v>201.16490622711561</v>
      </c>
      <c r="L109">
        <f t="shared" si="12"/>
        <v>2467.3881149574277</v>
      </c>
      <c r="M109">
        <f t="shared" si="13"/>
        <v>-1022.6118850425723</v>
      </c>
      <c r="N109">
        <f t="shared" si="14"/>
        <v>1045735.0674303232</v>
      </c>
      <c r="O109" s="34"/>
      <c r="AL109" s="8">
        <v>104</v>
      </c>
      <c r="AM109" s="46">
        <v>3678</v>
      </c>
      <c r="AN109" s="46">
        <v>3779.5343620686053</v>
      </c>
    </row>
    <row r="110" spans="2:40" x14ac:dyDescent="0.3">
      <c r="B110" s="7">
        <v>20051</v>
      </c>
      <c r="C110" s="34">
        <v>3243</v>
      </c>
      <c r="D110" s="7">
        <v>102</v>
      </c>
      <c r="E110">
        <f t="shared" si="8"/>
        <v>1</v>
      </c>
      <c r="F110">
        <f t="shared" si="8"/>
        <v>0</v>
      </c>
      <c r="G110">
        <f t="shared" si="8"/>
        <v>0</v>
      </c>
      <c r="H110" s="34">
        <f t="shared" si="8"/>
        <v>0</v>
      </c>
      <c r="I110">
        <f t="shared" si="9"/>
        <v>3267.398962589134</v>
      </c>
      <c r="J110">
        <f t="shared" si="10"/>
        <v>201.68124466538546</v>
      </c>
      <c r="K110">
        <f t="shared" si="11"/>
        <v>-28.688427553104592</v>
      </c>
      <c r="L110">
        <f t="shared" si="12"/>
        <v>3224.2470577927343</v>
      </c>
      <c r="M110">
        <f t="shared" si="13"/>
        <v>-18.752942207265733</v>
      </c>
      <c r="N110">
        <f t="shared" si="14"/>
        <v>351.67284142904856</v>
      </c>
      <c r="O110" s="34"/>
    </row>
    <row r="111" spans="2:40" x14ac:dyDescent="0.3">
      <c r="B111" s="7">
        <v>20052</v>
      </c>
      <c r="C111" s="34">
        <v>3520</v>
      </c>
      <c r="D111" s="7">
        <v>103</v>
      </c>
      <c r="E111">
        <f t="shared" si="8"/>
        <v>0</v>
      </c>
      <c r="F111">
        <f t="shared" si="8"/>
        <v>1</v>
      </c>
      <c r="G111">
        <f t="shared" si="8"/>
        <v>0</v>
      </c>
      <c r="H111" s="34">
        <f t="shared" si="8"/>
        <v>0</v>
      </c>
      <c r="I111">
        <f t="shared" si="9"/>
        <v>3537.4762623739252</v>
      </c>
      <c r="J111">
        <f t="shared" si="10"/>
        <v>212.49387626973154</v>
      </c>
      <c r="K111">
        <f t="shared" si="11"/>
        <v>-40.367302656904222</v>
      </c>
      <c r="L111">
        <f t="shared" si="12"/>
        <v>3419.9235664362309</v>
      </c>
      <c r="M111">
        <f t="shared" si="13"/>
        <v>-100.07643356376911</v>
      </c>
      <c r="N111">
        <f t="shared" si="14"/>
        <v>10015.292554843494</v>
      </c>
      <c r="O111" s="34"/>
    </row>
    <row r="112" spans="2:40" ht="15" thickBot="1" x14ac:dyDescent="0.35">
      <c r="B112" s="8">
        <v>20053</v>
      </c>
      <c r="C112" s="46">
        <v>3678</v>
      </c>
      <c r="D112" s="8">
        <v>104</v>
      </c>
      <c r="E112" s="37">
        <f t="shared" si="8"/>
        <v>0</v>
      </c>
      <c r="F112" s="37">
        <f t="shared" si="8"/>
        <v>0</v>
      </c>
      <c r="G112" s="37">
        <f t="shared" si="8"/>
        <v>1</v>
      </c>
      <c r="H112" s="46">
        <f t="shared" si="8"/>
        <v>0</v>
      </c>
      <c r="I112" s="37">
        <f t="shared" si="9"/>
        <v>3680.577679527566</v>
      </c>
      <c r="J112" s="37">
        <f t="shared" si="10"/>
        <v>201.52372462528308</v>
      </c>
      <c r="K112" s="37">
        <f t="shared" si="11"/>
        <v>20.64684086601936</v>
      </c>
      <c r="L112" s="37">
        <f t="shared" si="12"/>
        <v>3779.5343620686053</v>
      </c>
      <c r="M112" s="37">
        <f t="shared" si="13"/>
        <v>101.53436206860533</v>
      </c>
      <c r="N112" s="37">
        <f t="shared" si="14"/>
        <v>10309.226680678641</v>
      </c>
      <c r="O112" s="4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C89F-A9E3-4754-B6EC-B4A806C80F38}">
  <sheetPr>
    <tabColor rgb="FFFFC000"/>
  </sheetPr>
  <dimension ref="A3:T116"/>
  <sheetViews>
    <sheetView workbookViewId="0"/>
  </sheetViews>
  <sheetFormatPr defaultRowHeight="14.4" x14ac:dyDescent="0.3"/>
  <cols>
    <col min="11" max="11" width="12.6640625" bestFit="1" customWidth="1"/>
    <col min="18" max="18" width="9.5546875" bestFit="1" customWidth="1"/>
  </cols>
  <sheetData>
    <row r="3" spans="2:20" ht="15" thickBot="1" x14ac:dyDescent="0.35"/>
    <row r="4" spans="2:20" ht="15" thickBot="1" x14ac:dyDescent="0.35">
      <c r="C4" s="57" t="s">
        <v>34</v>
      </c>
      <c r="D4" s="58" t="s">
        <v>0</v>
      </c>
      <c r="E4" s="59" t="s">
        <v>27</v>
      </c>
      <c r="F4" s="59" t="s">
        <v>28</v>
      </c>
      <c r="G4" s="59" t="s">
        <v>29</v>
      </c>
      <c r="H4" s="60" t="s">
        <v>30</v>
      </c>
      <c r="I4" s="64" t="s">
        <v>35</v>
      </c>
      <c r="Q4" s="57" t="s">
        <v>24</v>
      </c>
      <c r="R4" s="62" t="s">
        <v>38</v>
      </c>
      <c r="S4" s="60" t="s">
        <v>39</v>
      </c>
    </row>
    <row r="5" spans="2:20" ht="15" thickBot="1" x14ac:dyDescent="0.35">
      <c r="C5" s="55">
        <v>-4.7270854085632097</v>
      </c>
      <c r="D5" s="52">
        <v>13.603484719028762</v>
      </c>
      <c r="E5" s="53">
        <v>1.4706177612643161</v>
      </c>
      <c r="F5" s="53">
        <v>-1.6463681829601342</v>
      </c>
      <c r="G5" s="53">
        <v>-7.3213519667254392</v>
      </c>
      <c r="H5" s="54">
        <v>7.4971023884212578</v>
      </c>
      <c r="I5" s="56">
        <v>0</v>
      </c>
      <c r="Q5" s="8">
        <v>0.68343817504071402</v>
      </c>
      <c r="R5" s="63">
        <v>0.15808852696941955</v>
      </c>
      <c r="S5" s="46">
        <v>0.27743791561138875</v>
      </c>
    </row>
    <row r="7" spans="2:20" ht="15" thickBot="1" x14ac:dyDescent="0.35"/>
    <row r="8" spans="2:20" ht="15" thickBot="1" x14ac:dyDescent="0.35">
      <c r="B8" s="51" t="s">
        <v>1</v>
      </c>
      <c r="C8" s="43" t="s">
        <v>2</v>
      </c>
      <c r="D8" s="51" t="s">
        <v>0</v>
      </c>
      <c r="E8" s="42" t="s">
        <v>27</v>
      </c>
      <c r="F8" s="42" t="s">
        <v>28</v>
      </c>
      <c r="G8" s="42" t="s">
        <v>29</v>
      </c>
      <c r="H8" s="43" t="s">
        <v>30</v>
      </c>
      <c r="I8" s="42" t="s">
        <v>36</v>
      </c>
      <c r="J8" s="42" t="s">
        <v>0</v>
      </c>
      <c r="K8" s="42" t="s">
        <v>37</v>
      </c>
      <c r="L8" s="42" t="s">
        <v>31</v>
      </c>
      <c r="M8" s="42" t="s">
        <v>32</v>
      </c>
      <c r="N8" s="42" t="s">
        <v>33</v>
      </c>
      <c r="O8" s="65" t="s">
        <v>25</v>
      </c>
      <c r="R8" s="57" t="s">
        <v>40</v>
      </c>
      <c r="S8" s="66" t="s">
        <v>1</v>
      </c>
      <c r="T8" s="61" t="s">
        <v>31</v>
      </c>
    </row>
    <row r="9" spans="2:20" x14ac:dyDescent="0.3">
      <c r="B9" s="7">
        <v>19794</v>
      </c>
      <c r="C9" s="34">
        <v>19.539999959999999</v>
      </c>
      <c r="D9" s="7">
        <v>1</v>
      </c>
      <c r="E9">
        <f>IF(RIGHT($B9,1)=RIGHT(E$8,1),1,0)</f>
        <v>0</v>
      </c>
      <c r="F9">
        <f>IF(RIGHT($B9,1)=RIGHT(F$8,1),1,0)</f>
        <v>0</v>
      </c>
      <c r="G9">
        <f>IF(RIGHT($B9,1)=RIGHT(G$8,1),1,0)</f>
        <v>0</v>
      </c>
      <c r="H9" s="34">
        <f>IF(RIGHT($B9,1)=RIGHT(H$8,1),1,0)</f>
        <v>1</v>
      </c>
      <c r="O9" s="9"/>
      <c r="R9" s="7">
        <v>1</v>
      </c>
      <c r="S9">
        <v>20054</v>
      </c>
      <c r="T9" s="34">
        <f>L113</f>
        <v>4083.266310379965</v>
      </c>
    </row>
    <row r="10" spans="2:20" x14ac:dyDescent="0.3">
      <c r="B10" s="7">
        <v>19801</v>
      </c>
      <c r="C10" s="34">
        <v>23.54999995</v>
      </c>
      <c r="D10" s="7">
        <v>2</v>
      </c>
      <c r="E10">
        <f t="shared" ref="E10:H41" si="0">IF(RIGHT($B10,1)=RIGHT(E$8,1),1,0)</f>
        <v>1</v>
      </c>
      <c r="F10">
        <f t="shared" si="0"/>
        <v>0</v>
      </c>
      <c r="G10">
        <f t="shared" si="0"/>
        <v>0</v>
      </c>
      <c r="H10" s="34">
        <f t="shared" si="0"/>
        <v>0</v>
      </c>
      <c r="O10" s="9"/>
      <c r="R10" s="7">
        <v>2</v>
      </c>
      <c r="S10">
        <v>20061</v>
      </c>
      <c r="T10" s="34">
        <f t="shared" ref="T10:T12" si="1">L114</f>
        <v>4054.9367012250277</v>
      </c>
    </row>
    <row r="11" spans="2:20" x14ac:dyDescent="0.3">
      <c r="B11" s="7">
        <v>19802</v>
      </c>
      <c r="C11" s="34">
        <v>32.568999890000001</v>
      </c>
      <c r="D11" s="7">
        <v>3</v>
      </c>
      <c r="E11">
        <f t="shared" si="0"/>
        <v>0</v>
      </c>
      <c r="F11">
        <f t="shared" si="0"/>
        <v>1</v>
      </c>
      <c r="G11">
        <f t="shared" si="0"/>
        <v>0</v>
      </c>
      <c r="H11" s="34">
        <f t="shared" si="0"/>
        <v>0</v>
      </c>
      <c r="O11" s="9"/>
      <c r="R11" s="7">
        <v>3</v>
      </c>
      <c r="S11">
        <v>20062</v>
      </c>
      <c r="T11" s="34">
        <f t="shared" si="1"/>
        <v>4244.7815507465111</v>
      </c>
    </row>
    <row r="12" spans="2:20" ht="15" thickBot="1" x14ac:dyDescent="0.35">
      <c r="B12" s="7">
        <v>19803</v>
      </c>
      <c r="C12" s="34">
        <v>41.466999889999997</v>
      </c>
      <c r="D12" s="7">
        <v>4</v>
      </c>
      <c r="E12">
        <f t="shared" si="0"/>
        <v>0</v>
      </c>
      <c r="F12">
        <f t="shared" si="0"/>
        <v>0</v>
      </c>
      <c r="G12">
        <f t="shared" si="0"/>
        <v>1</v>
      </c>
      <c r="H12" s="34">
        <f t="shared" si="0"/>
        <v>0</v>
      </c>
      <c r="K12">
        <f>G5</f>
        <v>-7.3213519667254392</v>
      </c>
      <c r="O12" s="9"/>
      <c r="R12" s="8">
        <v>4</v>
      </c>
      <c r="S12" s="37">
        <v>20063</v>
      </c>
      <c r="T12" s="46">
        <f t="shared" si="1"/>
        <v>4507.3194188947173</v>
      </c>
    </row>
    <row r="13" spans="2:20" x14ac:dyDescent="0.3">
      <c r="B13" s="7">
        <v>19804</v>
      </c>
      <c r="C13" s="34">
        <v>67.620999810000001</v>
      </c>
      <c r="D13" s="7">
        <v>5</v>
      </c>
      <c r="E13">
        <f t="shared" si="0"/>
        <v>0</v>
      </c>
      <c r="F13">
        <f t="shared" si="0"/>
        <v>0</v>
      </c>
      <c r="G13">
        <f t="shared" si="0"/>
        <v>0</v>
      </c>
      <c r="H13" s="34">
        <f t="shared" si="0"/>
        <v>1</v>
      </c>
      <c r="K13">
        <f>H5</f>
        <v>7.4971023884212578</v>
      </c>
      <c r="O13" s="9"/>
    </row>
    <row r="14" spans="2:20" x14ac:dyDescent="0.3">
      <c r="B14" s="7">
        <v>19811</v>
      </c>
      <c r="C14" s="34">
        <v>78.764999869999997</v>
      </c>
      <c r="D14" s="7">
        <v>6</v>
      </c>
      <c r="E14">
        <f t="shared" si="0"/>
        <v>1</v>
      </c>
      <c r="F14">
        <f t="shared" si="0"/>
        <v>0</v>
      </c>
      <c r="G14">
        <f t="shared" si="0"/>
        <v>0</v>
      </c>
      <c r="H14" s="34">
        <f t="shared" si="0"/>
        <v>0</v>
      </c>
      <c r="K14">
        <f>E5</f>
        <v>1.4706177612643161</v>
      </c>
      <c r="O14" s="9"/>
    </row>
    <row r="15" spans="2:20" x14ac:dyDescent="0.3">
      <c r="B15" s="7">
        <v>19812</v>
      </c>
      <c r="C15" s="34">
        <v>90.718999859999997</v>
      </c>
      <c r="D15" s="7">
        <v>7</v>
      </c>
      <c r="E15">
        <f t="shared" si="0"/>
        <v>0</v>
      </c>
      <c r="F15">
        <f t="shared" si="0"/>
        <v>1</v>
      </c>
      <c r="G15">
        <f t="shared" si="0"/>
        <v>0</v>
      </c>
      <c r="H15" s="34">
        <f t="shared" si="0"/>
        <v>0</v>
      </c>
      <c r="K15">
        <f>F5</f>
        <v>-1.6463681829601342</v>
      </c>
      <c r="O15" s="9"/>
    </row>
    <row r="16" spans="2:20" ht="15" thickBot="1" x14ac:dyDescent="0.35">
      <c r="B16" s="8">
        <v>19813</v>
      </c>
      <c r="C16" s="46">
        <v>97.677999970000002</v>
      </c>
      <c r="D16" s="8">
        <v>8</v>
      </c>
      <c r="E16" s="37">
        <f t="shared" si="0"/>
        <v>0</v>
      </c>
      <c r="F16" s="37">
        <f t="shared" si="0"/>
        <v>0</v>
      </c>
      <c r="G16" s="37">
        <f t="shared" si="0"/>
        <v>1</v>
      </c>
      <c r="H16" s="46">
        <f t="shared" si="0"/>
        <v>0</v>
      </c>
      <c r="I16" s="37">
        <f>C16-K12</f>
        <v>104.99935193672545</v>
      </c>
      <c r="J16" s="37">
        <f>D5</f>
        <v>13.603484719028762</v>
      </c>
      <c r="K16" s="37">
        <f>G5</f>
        <v>-7.3213519667254392</v>
      </c>
      <c r="L16" s="37"/>
      <c r="M16" s="37"/>
      <c r="N16" s="37"/>
      <c r="O16" s="10"/>
    </row>
    <row r="17" spans="2:15" ht="15" thickBot="1" x14ac:dyDescent="0.35">
      <c r="B17" s="7">
        <v>19814</v>
      </c>
      <c r="C17" s="34">
        <v>133.553</v>
      </c>
      <c r="D17" s="7">
        <v>9</v>
      </c>
      <c r="E17">
        <f t="shared" si="0"/>
        <v>0</v>
      </c>
      <c r="F17">
        <f t="shared" si="0"/>
        <v>0</v>
      </c>
      <c r="G17">
        <f t="shared" si="0"/>
        <v>0</v>
      </c>
      <c r="H17" s="34">
        <f t="shared" si="0"/>
        <v>1</v>
      </c>
      <c r="I17">
        <f>$Q$5*(C17-K13)+(1-$Q$5)*(I16+J16)</f>
        <v>123.69654303387013</v>
      </c>
      <c r="J17">
        <f>$R$5*(I17-I16)+(1-$R$5)*J16</f>
        <v>14.408741257159846</v>
      </c>
      <c r="K17">
        <f>$S$5*(C17-I17)+(1-$S$5)*K13</f>
        <v>8.1516768046489236</v>
      </c>
      <c r="L17">
        <f>I16+J16+K13</f>
        <v>126.09993904417546</v>
      </c>
      <c r="M17">
        <f>L17-C17</f>
        <v>-7.4530609558245402</v>
      </c>
      <c r="N17">
        <f>M17^2</f>
        <v>55.548117611236208</v>
      </c>
      <c r="O17" s="10">
        <f>SUM(N17:N112)</f>
        <v>5740486.5298231477</v>
      </c>
    </row>
    <row r="18" spans="2:15" x14ac:dyDescent="0.3">
      <c r="B18" s="7">
        <v>19821</v>
      </c>
      <c r="C18" s="34">
        <v>131.0189996</v>
      </c>
      <c r="D18" s="7">
        <v>10</v>
      </c>
      <c r="E18">
        <f t="shared" si="0"/>
        <v>1</v>
      </c>
      <c r="F18">
        <f t="shared" si="0"/>
        <v>0</v>
      </c>
      <c r="G18">
        <f t="shared" si="0"/>
        <v>0</v>
      </c>
      <c r="H18" s="34">
        <f t="shared" si="0"/>
        <v>0</v>
      </c>
      <c r="I18">
        <f t="shared" ref="I18:I81" si="2">$Q$5*(C18-K14)+(1-$Q$5)*(I17+J17)</f>
        <v>132.25717049503257</v>
      </c>
      <c r="J18">
        <f t="shared" ref="J18:J81" si="3">$R$5*(I18-I17)+(1-$R$5)*J17</f>
        <v>13.484221561601077</v>
      </c>
      <c r="K18">
        <f t="shared" ref="K18:K81" si="4">$S$5*(C18-I18)+(1-$S$5)*K14</f>
        <v>0.7190970826295342</v>
      </c>
      <c r="L18">
        <f t="shared" ref="L18:L81" si="5">I17+J17+K14</f>
        <v>139.57590205229431</v>
      </c>
      <c r="M18">
        <f t="shared" ref="M18:M81" si="6">L18-C18</f>
        <v>8.5569024522943096</v>
      </c>
      <c r="N18">
        <f t="shared" ref="N18:N81" si="7">M18^2</f>
        <v>73.220579578080375</v>
      </c>
      <c r="O18" s="34"/>
    </row>
    <row r="19" spans="2:15" x14ac:dyDescent="0.3">
      <c r="B19" s="7">
        <v>19822</v>
      </c>
      <c r="C19" s="34">
        <v>142.6809998</v>
      </c>
      <c r="D19" s="7">
        <v>11</v>
      </c>
      <c r="E19">
        <f t="shared" si="0"/>
        <v>0</v>
      </c>
      <c r="F19">
        <f t="shared" si="0"/>
        <v>1</v>
      </c>
      <c r="G19">
        <f t="shared" si="0"/>
        <v>0</v>
      </c>
      <c r="H19" s="34">
        <f t="shared" si="0"/>
        <v>0</v>
      </c>
      <c r="I19">
        <f t="shared" si="2"/>
        <v>144.7749940242586</v>
      </c>
      <c r="J19">
        <f t="shared" si="3"/>
        <v>13.33144512019676</v>
      </c>
      <c r="K19">
        <f t="shared" si="4"/>
        <v>-1.7705566188313602</v>
      </c>
      <c r="L19">
        <f t="shared" si="5"/>
        <v>144.09502387367351</v>
      </c>
      <c r="M19">
        <f t="shared" si="6"/>
        <v>1.4140240736735166</v>
      </c>
      <c r="N19">
        <f t="shared" si="7"/>
        <v>1.9994640809282467</v>
      </c>
      <c r="O19" s="34"/>
    </row>
    <row r="20" spans="2:15" x14ac:dyDescent="0.3">
      <c r="B20" s="7">
        <v>19823</v>
      </c>
      <c r="C20" s="34">
        <v>175.80799959999999</v>
      </c>
      <c r="D20" s="7">
        <v>12</v>
      </c>
      <c r="E20">
        <f t="shared" si="0"/>
        <v>0</v>
      </c>
      <c r="F20">
        <f t="shared" si="0"/>
        <v>0</v>
      </c>
      <c r="G20">
        <f t="shared" si="0"/>
        <v>1</v>
      </c>
      <c r="H20" s="34">
        <f t="shared" si="0"/>
        <v>0</v>
      </c>
      <c r="I20">
        <f t="shared" si="2"/>
        <v>175.20805274453522</v>
      </c>
      <c r="J20">
        <f t="shared" si="3"/>
        <v>16.035014023033575</v>
      </c>
      <c r="K20">
        <f t="shared" si="4"/>
        <v>-5.1236833325620399</v>
      </c>
      <c r="L20">
        <f t="shared" si="5"/>
        <v>150.78508717772991</v>
      </c>
      <c r="M20">
        <f t="shared" si="6"/>
        <v>-25.022912422270082</v>
      </c>
      <c r="N20">
        <f t="shared" si="7"/>
        <v>626.14614609259843</v>
      </c>
      <c r="O20" s="34"/>
    </row>
    <row r="21" spans="2:15" x14ac:dyDescent="0.3">
      <c r="B21" s="7">
        <v>19824</v>
      </c>
      <c r="C21" s="34">
        <v>214.2929997</v>
      </c>
      <c r="D21" s="7">
        <v>13</v>
      </c>
      <c r="E21">
        <f t="shared" si="0"/>
        <v>0</v>
      </c>
      <c r="F21">
        <f t="shared" si="0"/>
        <v>0</v>
      </c>
      <c r="G21">
        <f t="shared" si="0"/>
        <v>0</v>
      </c>
      <c r="H21" s="34">
        <f t="shared" si="0"/>
        <v>1</v>
      </c>
      <c r="I21">
        <f t="shared" si="2"/>
        <v>201.42510374682945</v>
      </c>
      <c r="J21">
        <f t="shared" si="3"/>
        <v>17.644677250633048</v>
      </c>
      <c r="K21">
        <f t="shared" si="4"/>
        <v>9.4601348147812807</v>
      </c>
      <c r="L21">
        <f t="shared" si="5"/>
        <v>199.39474357221772</v>
      </c>
      <c r="M21">
        <f t="shared" si="6"/>
        <v>-14.898256127782275</v>
      </c>
      <c r="N21">
        <f t="shared" si="7"/>
        <v>221.95803564900211</v>
      </c>
      <c r="O21" s="34"/>
    </row>
    <row r="22" spans="2:15" x14ac:dyDescent="0.3">
      <c r="B22" s="7">
        <v>19831</v>
      </c>
      <c r="C22" s="34">
        <v>227.98199990000001</v>
      </c>
      <c r="D22" s="7">
        <v>14</v>
      </c>
      <c r="E22">
        <f t="shared" si="0"/>
        <v>1</v>
      </c>
      <c r="F22">
        <f t="shared" si="0"/>
        <v>0</v>
      </c>
      <c r="G22">
        <f t="shared" si="0"/>
        <v>0</v>
      </c>
      <c r="H22" s="34">
        <f t="shared" si="0"/>
        <v>0</v>
      </c>
      <c r="I22">
        <f t="shared" si="2"/>
        <v>224.66927322194664</v>
      </c>
      <c r="J22">
        <f t="shared" si="3"/>
        <v>18.529892728178467</v>
      </c>
      <c r="K22">
        <f t="shared" si="4"/>
        <v>1.4386682714519314</v>
      </c>
      <c r="L22">
        <f t="shared" si="5"/>
        <v>219.78887808009202</v>
      </c>
      <c r="M22">
        <f t="shared" si="6"/>
        <v>-8.1931218199079865</v>
      </c>
      <c r="N22">
        <f t="shared" si="7"/>
        <v>67.12724515585235</v>
      </c>
      <c r="O22" s="34"/>
    </row>
    <row r="23" spans="2:15" x14ac:dyDescent="0.3">
      <c r="B23" s="7">
        <v>19832</v>
      </c>
      <c r="C23" s="34">
        <v>267.28399940000003</v>
      </c>
      <c r="D23" s="7">
        <v>15</v>
      </c>
      <c r="E23">
        <f t="shared" si="0"/>
        <v>0</v>
      </c>
      <c r="F23">
        <f t="shared" si="0"/>
        <v>1</v>
      </c>
      <c r="G23">
        <f t="shared" si="0"/>
        <v>0</v>
      </c>
      <c r="H23" s="34">
        <f t="shared" si="0"/>
        <v>0</v>
      </c>
      <c r="I23">
        <f t="shared" si="2"/>
        <v>260.86972655364752</v>
      </c>
      <c r="J23">
        <f t="shared" si="3"/>
        <v>21.323405624713185</v>
      </c>
      <c r="K23">
        <f t="shared" si="4"/>
        <v>0.50022540762392853</v>
      </c>
      <c r="L23">
        <f t="shared" si="5"/>
        <v>241.42860933129376</v>
      </c>
      <c r="M23">
        <f t="shared" si="6"/>
        <v>-25.855390068706271</v>
      </c>
      <c r="N23">
        <f t="shared" si="7"/>
        <v>668.50119560495489</v>
      </c>
      <c r="O23" s="34"/>
    </row>
    <row r="24" spans="2:15" x14ac:dyDescent="0.3">
      <c r="B24" s="7">
        <v>19833</v>
      </c>
      <c r="C24" s="34">
        <v>273.2099991</v>
      </c>
      <c r="D24" s="7">
        <v>16</v>
      </c>
      <c r="E24">
        <f t="shared" si="0"/>
        <v>0</v>
      </c>
      <c r="F24">
        <f t="shared" si="0"/>
        <v>0</v>
      </c>
      <c r="G24">
        <f t="shared" si="0"/>
        <v>1</v>
      </c>
      <c r="H24" s="34">
        <f t="shared" si="0"/>
        <v>0</v>
      </c>
      <c r="I24">
        <f t="shared" si="2"/>
        <v>279.55543688743074</v>
      </c>
      <c r="J24">
        <f t="shared" si="3"/>
        <v>20.906416261575895</v>
      </c>
      <c r="K24">
        <f t="shared" si="4"/>
        <v>-5.4626443419097406</v>
      </c>
      <c r="L24">
        <f t="shared" si="5"/>
        <v>277.06944884579866</v>
      </c>
      <c r="M24">
        <f t="shared" si="6"/>
        <v>3.8594497457986563</v>
      </c>
      <c r="N24">
        <f t="shared" si="7"/>
        <v>14.895352340345312</v>
      </c>
      <c r="O24" s="34"/>
    </row>
    <row r="25" spans="2:15" x14ac:dyDescent="0.3">
      <c r="B25" s="7">
        <v>19834</v>
      </c>
      <c r="C25" s="34">
        <v>316.2279997</v>
      </c>
      <c r="D25" s="7">
        <v>17</v>
      </c>
      <c r="E25">
        <f t="shared" si="0"/>
        <v>0</v>
      </c>
      <c r="F25">
        <f t="shared" si="0"/>
        <v>0</v>
      </c>
      <c r="G25">
        <f t="shared" si="0"/>
        <v>0</v>
      </c>
      <c r="H25" s="34">
        <f t="shared" si="0"/>
        <v>1</v>
      </c>
      <c r="I25">
        <f t="shared" si="2"/>
        <v>304.77162230178874</v>
      </c>
      <c r="J25">
        <f t="shared" si="3"/>
        <v>21.587741318517462</v>
      </c>
      <c r="K25">
        <f t="shared" si="4"/>
        <v>10.013968196182788</v>
      </c>
      <c r="L25">
        <f t="shared" si="5"/>
        <v>309.9219879637879</v>
      </c>
      <c r="M25">
        <f t="shared" si="6"/>
        <v>-6.3060117362120991</v>
      </c>
      <c r="N25">
        <f t="shared" si="7"/>
        <v>39.765784017244734</v>
      </c>
      <c r="O25" s="34"/>
    </row>
    <row r="26" spans="2:15" x14ac:dyDescent="0.3">
      <c r="B26" s="7">
        <v>19841</v>
      </c>
      <c r="C26" s="34">
        <v>300.10199929999999</v>
      </c>
      <c r="D26" s="7">
        <v>18</v>
      </c>
      <c r="E26">
        <f t="shared" si="0"/>
        <v>1</v>
      </c>
      <c r="F26">
        <f t="shared" si="0"/>
        <v>0</v>
      </c>
      <c r="G26">
        <f t="shared" si="0"/>
        <v>0</v>
      </c>
      <c r="H26" s="34">
        <f t="shared" si="0"/>
        <v>0</v>
      </c>
      <c r="I26">
        <f t="shared" si="2"/>
        <v>307.43083764992684</v>
      </c>
      <c r="J26">
        <f t="shared" si="3"/>
        <v>18.595358530157789</v>
      </c>
      <c r="K26">
        <f t="shared" si="4"/>
        <v>-0.99377049069244849</v>
      </c>
      <c r="L26">
        <f t="shared" si="5"/>
        <v>327.79803189175817</v>
      </c>
      <c r="M26">
        <f t="shared" si="6"/>
        <v>27.696032591758183</v>
      </c>
      <c r="N26">
        <f t="shared" si="7"/>
        <v>767.07022132373152</v>
      </c>
      <c r="O26" s="34"/>
    </row>
    <row r="27" spans="2:15" x14ac:dyDescent="0.3">
      <c r="B27" s="7">
        <v>19842</v>
      </c>
      <c r="C27" s="34">
        <v>422.14299970000002</v>
      </c>
      <c r="D27" s="7">
        <v>19</v>
      </c>
      <c r="E27">
        <f t="shared" si="0"/>
        <v>0</v>
      </c>
      <c r="F27">
        <f t="shared" si="0"/>
        <v>1</v>
      </c>
      <c r="G27">
        <f t="shared" si="0"/>
        <v>0</v>
      </c>
      <c r="H27" s="34">
        <f t="shared" si="0"/>
        <v>0</v>
      </c>
      <c r="I27">
        <f t="shared" si="2"/>
        <v>391.37421582878699</v>
      </c>
      <c r="J27">
        <f t="shared" si="3"/>
        <v>28.92613069678983</v>
      </c>
      <c r="K27">
        <f t="shared" si="4"/>
        <v>8.8978711763235481</v>
      </c>
      <c r="L27">
        <f t="shared" si="5"/>
        <v>326.52642158770857</v>
      </c>
      <c r="M27">
        <f t="shared" si="6"/>
        <v>-95.61657811229145</v>
      </c>
      <c r="N27">
        <f t="shared" si="7"/>
        <v>9142.5300099039323</v>
      </c>
      <c r="O27" s="34"/>
    </row>
    <row r="28" spans="2:15" x14ac:dyDescent="0.3">
      <c r="B28" s="7">
        <v>19843</v>
      </c>
      <c r="C28" s="34">
        <v>477.39899919999999</v>
      </c>
      <c r="D28" s="7">
        <v>20</v>
      </c>
      <c r="E28">
        <f t="shared" si="0"/>
        <v>0</v>
      </c>
      <c r="F28">
        <f t="shared" si="0"/>
        <v>0</v>
      </c>
      <c r="G28">
        <f t="shared" si="0"/>
        <v>1</v>
      </c>
      <c r="H28" s="34">
        <f t="shared" si="0"/>
        <v>0</v>
      </c>
      <c r="I28">
        <f t="shared" si="2"/>
        <v>463.05712518659948</v>
      </c>
      <c r="J28">
        <f t="shared" si="3"/>
        <v>35.685486853268415</v>
      </c>
      <c r="K28">
        <f t="shared" si="4"/>
        <v>3.1879950275025326E-2</v>
      </c>
      <c r="L28">
        <f t="shared" si="5"/>
        <v>414.83770218366703</v>
      </c>
      <c r="M28">
        <f t="shared" si="6"/>
        <v>-62.561297016332958</v>
      </c>
      <c r="N28">
        <f t="shared" si="7"/>
        <v>3913.9158843658311</v>
      </c>
      <c r="O28" s="34"/>
    </row>
    <row r="29" spans="2:15" x14ac:dyDescent="0.3">
      <c r="B29" s="7">
        <v>19844</v>
      </c>
      <c r="C29" s="34">
        <v>698.29599949999999</v>
      </c>
      <c r="D29" s="7">
        <v>21</v>
      </c>
      <c r="E29">
        <f t="shared" si="0"/>
        <v>0</v>
      </c>
      <c r="F29">
        <f t="shared" si="0"/>
        <v>0</v>
      </c>
      <c r="G29">
        <f t="shared" si="0"/>
        <v>0</v>
      </c>
      <c r="H29" s="34">
        <f t="shared" si="0"/>
        <v>1</v>
      </c>
      <c r="I29">
        <f t="shared" si="2"/>
        <v>628.28108683989819</v>
      </c>
      <c r="J29">
        <f t="shared" si="3"/>
        <v>56.164033520270479</v>
      </c>
      <c r="K29">
        <f t="shared" si="4"/>
        <v>26.660505162967176</v>
      </c>
      <c r="L29">
        <f t="shared" si="5"/>
        <v>508.7565802360507</v>
      </c>
      <c r="M29">
        <f t="shared" si="6"/>
        <v>-189.5394192639493</v>
      </c>
      <c r="N29">
        <f t="shared" si="7"/>
        <v>35925.191454915155</v>
      </c>
      <c r="O29" s="34"/>
    </row>
    <row r="30" spans="2:15" x14ac:dyDescent="0.3">
      <c r="B30" s="7">
        <v>19851</v>
      </c>
      <c r="C30" s="34">
        <v>435.34399989999997</v>
      </c>
      <c r="D30" s="7">
        <v>22</v>
      </c>
      <c r="E30">
        <f t="shared" si="0"/>
        <v>1</v>
      </c>
      <c r="F30">
        <f t="shared" si="0"/>
        <v>0</v>
      </c>
      <c r="G30">
        <f t="shared" si="0"/>
        <v>0</v>
      </c>
      <c r="H30" s="34">
        <f t="shared" si="0"/>
        <v>0</v>
      </c>
      <c r="I30">
        <f t="shared" si="2"/>
        <v>514.87908588284199</v>
      </c>
      <c r="J30">
        <f t="shared" si="3"/>
        <v>29.357588905704095</v>
      </c>
      <c r="K30">
        <f t="shared" si="4"/>
        <v>-22.784109350210901</v>
      </c>
      <c r="L30">
        <f t="shared" si="5"/>
        <v>683.45134986947619</v>
      </c>
      <c r="M30">
        <f t="shared" si="6"/>
        <v>248.10734996947622</v>
      </c>
      <c r="N30">
        <f t="shared" si="7"/>
        <v>61557.257108876147</v>
      </c>
      <c r="O30" s="34"/>
    </row>
    <row r="31" spans="2:15" x14ac:dyDescent="0.3">
      <c r="B31" s="7">
        <v>19852</v>
      </c>
      <c r="C31" s="34">
        <v>374.92899990000001</v>
      </c>
      <c r="D31" s="7">
        <v>23</v>
      </c>
      <c r="E31">
        <f t="shared" si="0"/>
        <v>0</v>
      </c>
      <c r="F31">
        <f t="shared" si="0"/>
        <v>1</v>
      </c>
      <c r="G31">
        <f t="shared" si="0"/>
        <v>0</v>
      </c>
      <c r="H31" s="34">
        <f t="shared" si="0"/>
        <v>0</v>
      </c>
      <c r="I31">
        <f t="shared" si="2"/>
        <v>422.44420160383777</v>
      </c>
      <c r="J31">
        <f t="shared" si="3"/>
        <v>10.103596223971026</v>
      </c>
      <c r="K31">
        <f t="shared" si="4"/>
        <v>-6.7532541767817689</v>
      </c>
      <c r="L31">
        <f t="shared" si="5"/>
        <v>553.13454596486963</v>
      </c>
      <c r="M31">
        <f t="shared" si="6"/>
        <v>178.20554606486962</v>
      </c>
      <c r="N31">
        <f t="shared" si="7"/>
        <v>31757.216648278369</v>
      </c>
      <c r="O31" s="34"/>
    </row>
    <row r="32" spans="2:15" x14ac:dyDescent="0.3">
      <c r="B32" s="7">
        <v>19853</v>
      </c>
      <c r="C32" s="34">
        <v>409.70899960000003</v>
      </c>
      <c r="D32" s="7">
        <v>24</v>
      </c>
      <c r="E32">
        <f t="shared" si="0"/>
        <v>0</v>
      </c>
      <c r="F32">
        <f t="shared" si="0"/>
        <v>0</v>
      </c>
      <c r="G32">
        <f t="shared" si="0"/>
        <v>1</v>
      </c>
      <c r="H32" s="34">
        <f t="shared" si="0"/>
        <v>0</v>
      </c>
      <c r="I32">
        <f t="shared" si="2"/>
        <v>416.91710327183569</v>
      </c>
      <c r="J32">
        <f t="shared" si="3"/>
        <v>7.632562746108313</v>
      </c>
      <c r="K32">
        <f t="shared" si="4"/>
        <v>-1.9767660149039552</v>
      </c>
      <c r="L32">
        <f t="shared" si="5"/>
        <v>432.57967777808381</v>
      </c>
      <c r="M32">
        <f t="shared" si="6"/>
        <v>22.870678178083779</v>
      </c>
      <c r="N32">
        <f t="shared" si="7"/>
        <v>523.06792032547753</v>
      </c>
      <c r="O32" s="34"/>
    </row>
    <row r="33" spans="2:15" x14ac:dyDescent="0.3">
      <c r="B33" s="7">
        <v>19854</v>
      </c>
      <c r="C33" s="34">
        <v>533.88999939999997</v>
      </c>
      <c r="D33" s="7">
        <v>25</v>
      </c>
      <c r="E33">
        <f t="shared" si="0"/>
        <v>0</v>
      </c>
      <c r="F33">
        <f t="shared" si="0"/>
        <v>0</v>
      </c>
      <c r="G33">
        <f t="shared" si="0"/>
        <v>0</v>
      </c>
      <c r="H33" s="34">
        <f t="shared" si="0"/>
        <v>1</v>
      </c>
      <c r="I33">
        <f t="shared" si="2"/>
        <v>481.05621692867777</v>
      </c>
      <c r="J33">
        <f t="shared" si="3"/>
        <v>16.565600143708728</v>
      </c>
      <c r="K33">
        <f t="shared" si="4"/>
        <v>33.921964664116054</v>
      </c>
      <c r="L33">
        <f t="shared" si="5"/>
        <v>451.21017118091117</v>
      </c>
      <c r="M33">
        <f t="shared" si="6"/>
        <v>-82.67982821908879</v>
      </c>
      <c r="N33">
        <f t="shared" si="7"/>
        <v>6835.9539943380314</v>
      </c>
      <c r="O33" s="34"/>
    </row>
    <row r="34" spans="2:15" x14ac:dyDescent="0.3">
      <c r="B34" s="7">
        <v>19861</v>
      </c>
      <c r="C34" s="34">
        <v>408.9429998</v>
      </c>
      <c r="D34" s="7">
        <v>26</v>
      </c>
      <c r="E34">
        <f t="shared" si="0"/>
        <v>1</v>
      </c>
      <c r="F34">
        <f t="shared" si="0"/>
        <v>0</v>
      </c>
      <c r="G34">
        <f t="shared" si="0"/>
        <v>0</v>
      </c>
      <c r="H34" s="34">
        <f t="shared" si="0"/>
        <v>0</v>
      </c>
      <c r="I34">
        <f t="shared" si="2"/>
        <v>452.58685814521391</v>
      </c>
      <c r="J34">
        <f t="shared" si="3"/>
        <v>9.4460898247837033</v>
      </c>
      <c r="K34">
        <f t="shared" si="4"/>
        <v>-28.571394631561297</v>
      </c>
      <c r="L34">
        <f t="shared" si="5"/>
        <v>474.83770772217559</v>
      </c>
      <c r="M34">
        <f t="shared" si="6"/>
        <v>65.894707922175598</v>
      </c>
      <c r="N34">
        <f t="shared" si="7"/>
        <v>4342.1125321488316</v>
      </c>
      <c r="O34" s="34"/>
    </row>
    <row r="35" spans="2:15" x14ac:dyDescent="0.3">
      <c r="B35" s="7">
        <v>19862</v>
      </c>
      <c r="C35" s="34">
        <v>448.27899930000001</v>
      </c>
      <c r="D35" s="7">
        <v>27</v>
      </c>
      <c r="E35">
        <f t="shared" si="0"/>
        <v>0</v>
      </c>
      <c r="F35">
        <f t="shared" si="0"/>
        <v>1</v>
      </c>
      <c r="G35">
        <f t="shared" si="0"/>
        <v>0</v>
      </c>
      <c r="H35" s="34">
        <f t="shared" si="0"/>
        <v>0</v>
      </c>
      <c r="I35">
        <f t="shared" si="2"/>
        <v>457.2484061015366</v>
      </c>
      <c r="J35">
        <f t="shared" si="3"/>
        <v>8.6897086485751878</v>
      </c>
      <c r="K35">
        <f t="shared" si="4"/>
        <v>-7.3680989416704552</v>
      </c>
      <c r="L35">
        <f t="shared" si="5"/>
        <v>455.27969379321587</v>
      </c>
      <c r="M35">
        <f t="shared" si="6"/>
        <v>7.0006944932158603</v>
      </c>
      <c r="N35">
        <f t="shared" si="7"/>
        <v>49.009723387342873</v>
      </c>
      <c r="O35" s="34"/>
    </row>
    <row r="36" spans="2:15" x14ac:dyDescent="0.3">
      <c r="B36" s="7">
        <v>19863</v>
      </c>
      <c r="C36" s="34">
        <v>510.78599930000001</v>
      </c>
      <c r="D36" s="7">
        <v>28</v>
      </c>
      <c r="E36">
        <f t="shared" si="0"/>
        <v>0</v>
      </c>
      <c r="F36">
        <f t="shared" si="0"/>
        <v>0</v>
      </c>
      <c r="G36">
        <f t="shared" si="0"/>
        <v>1</v>
      </c>
      <c r="H36" s="34">
        <f t="shared" si="0"/>
        <v>0</v>
      </c>
      <c r="I36">
        <f t="shared" si="2"/>
        <v>497.9398684790325</v>
      </c>
      <c r="J36">
        <f t="shared" si="3"/>
        <v>13.748818756018391</v>
      </c>
      <c r="K36">
        <f t="shared" si="4"/>
        <v>2.1356675865628754</v>
      </c>
      <c r="L36">
        <f t="shared" si="5"/>
        <v>463.96134873520782</v>
      </c>
      <c r="M36">
        <f t="shared" si="6"/>
        <v>-46.824650564792194</v>
      </c>
      <c r="N36">
        <f t="shared" si="7"/>
        <v>2192.5479005148941</v>
      </c>
      <c r="O36" s="34"/>
    </row>
    <row r="37" spans="2:15" x14ac:dyDescent="0.3">
      <c r="B37" s="7">
        <v>19864</v>
      </c>
      <c r="C37" s="34">
        <v>662.25299840000002</v>
      </c>
      <c r="D37" s="7">
        <v>29</v>
      </c>
      <c r="E37">
        <f t="shared" si="0"/>
        <v>0</v>
      </c>
      <c r="F37">
        <f t="shared" si="0"/>
        <v>0</v>
      </c>
      <c r="G37">
        <f t="shared" si="0"/>
        <v>0</v>
      </c>
      <c r="H37" s="34">
        <f t="shared" si="0"/>
        <v>1</v>
      </c>
      <c r="I37">
        <f t="shared" si="2"/>
        <v>591.4065196600468</v>
      </c>
      <c r="J37">
        <f t="shared" si="3"/>
        <v>26.351293457281024</v>
      </c>
      <c r="K37">
        <f t="shared" si="4"/>
        <v>44.1662248842797</v>
      </c>
      <c r="L37">
        <f t="shared" si="5"/>
        <v>545.61065189916701</v>
      </c>
      <c r="M37">
        <f t="shared" si="6"/>
        <v>-116.64234650083301</v>
      </c>
      <c r="N37">
        <f t="shared" si="7"/>
        <v>13605.436997220391</v>
      </c>
      <c r="O37" s="34"/>
    </row>
    <row r="38" spans="2:15" x14ac:dyDescent="0.3">
      <c r="B38" s="7">
        <v>19871</v>
      </c>
      <c r="C38" s="34">
        <v>575.32699969999999</v>
      </c>
      <c r="D38" s="7">
        <v>30</v>
      </c>
      <c r="E38">
        <f t="shared" si="0"/>
        <v>1</v>
      </c>
      <c r="F38">
        <f t="shared" si="0"/>
        <v>0</v>
      </c>
      <c r="G38">
        <f t="shared" si="0"/>
        <v>0</v>
      </c>
      <c r="H38" s="34">
        <f t="shared" si="0"/>
        <v>0</v>
      </c>
      <c r="I38">
        <f t="shared" si="2"/>
        <v>608.28575723525853</v>
      </c>
      <c r="J38">
        <f t="shared" si="3"/>
        <v>24.853870095512661</v>
      </c>
      <c r="K38">
        <f t="shared" si="4"/>
        <v>-29.788615450593792</v>
      </c>
      <c r="L38">
        <f t="shared" si="5"/>
        <v>589.18641848576658</v>
      </c>
      <c r="M38">
        <f t="shared" si="6"/>
        <v>13.859418785766593</v>
      </c>
      <c r="N38">
        <f t="shared" si="7"/>
        <v>192.08348907925995</v>
      </c>
      <c r="O38" s="34"/>
    </row>
    <row r="39" spans="2:15" x14ac:dyDescent="0.3">
      <c r="B39" s="7">
        <v>19872</v>
      </c>
      <c r="C39" s="34">
        <v>637.06399920000001</v>
      </c>
      <c r="D39" s="7">
        <v>31</v>
      </c>
      <c r="E39">
        <f t="shared" si="0"/>
        <v>0</v>
      </c>
      <c r="F39">
        <f t="shared" si="0"/>
        <v>1</v>
      </c>
      <c r="G39">
        <f t="shared" si="0"/>
        <v>0</v>
      </c>
      <c r="H39" s="34">
        <f t="shared" si="0"/>
        <v>0</v>
      </c>
      <c r="I39">
        <f t="shared" si="2"/>
        <v>640.85733297347269</v>
      </c>
      <c r="J39">
        <f t="shared" si="3"/>
        <v>26.073950812150919</v>
      </c>
      <c r="K39">
        <f t="shared" si="4"/>
        <v>-6.3763235446054694</v>
      </c>
      <c r="L39">
        <f t="shared" si="5"/>
        <v>625.77152838910069</v>
      </c>
      <c r="M39">
        <f t="shared" si="6"/>
        <v>-11.292470810899317</v>
      </c>
      <c r="N39">
        <f t="shared" si="7"/>
        <v>127.51989701501309</v>
      </c>
      <c r="O39" s="34"/>
    </row>
    <row r="40" spans="2:15" x14ac:dyDescent="0.3">
      <c r="B40" s="7">
        <v>19873</v>
      </c>
      <c r="C40" s="34">
        <v>786.42399980000005</v>
      </c>
      <c r="D40" s="7">
        <v>32</v>
      </c>
      <c r="E40">
        <f t="shared" si="0"/>
        <v>0</v>
      </c>
      <c r="F40">
        <f t="shared" si="0"/>
        <v>0</v>
      </c>
      <c r="G40">
        <f t="shared" si="0"/>
        <v>1</v>
      </c>
      <c r="H40" s="34">
        <f t="shared" si="0"/>
        <v>0</v>
      </c>
      <c r="I40">
        <f t="shared" si="2"/>
        <v>747.13757079129323</v>
      </c>
      <c r="J40">
        <f t="shared" si="3"/>
        <v>38.753644578563723</v>
      </c>
      <c r="K40">
        <f t="shared" si="4"/>
        <v>12.442697398898485</v>
      </c>
      <c r="L40">
        <f t="shared" si="5"/>
        <v>669.06695137218651</v>
      </c>
      <c r="M40">
        <f t="shared" si="6"/>
        <v>-117.35704842781354</v>
      </c>
      <c r="N40">
        <f t="shared" si="7"/>
        <v>13772.676815688172</v>
      </c>
      <c r="O40" s="34"/>
    </row>
    <row r="41" spans="2:15" x14ac:dyDescent="0.3">
      <c r="B41" s="7">
        <v>19874</v>
      </c>
      <c r="C41" s="34">
        <v>1042.441998</v>
      </c>
      <c r="D41" s="7">
        <v>33</v>
      </c>
      <c r="E41">
        <f t="shared" si="0"/>
        <v>0</v>
      </c>
      <c r="F41">
        <f t="shared" si="0"/>
        <v>0</v>
      </c>
      <c r="G41">
        <f t="shared" si="0"/>
        <v>0</v>
      </c>
      <c r="H41" s="34">
        <f t="shared" si="0"/>
        <v>1</v>
      </c>
      <c r="I41">
        <f t="shared" si="2"/>
        <v>931.04292992251885</v>
      </c>
      <c r="J41">
        <f t="shared" si="3"/>
        <v>61.700465319279701</v>
      </c>
      <c r="K41">
        <f t="shared" si="4"/>
        <v>62.819164760428862</v>
      </c>
      <c r="L41">
        <f t="shared" si="5"/>
        <v>830.05744025413662</v>
      </c>
      <c r="M41">
        <f t="shared" si="6"/>
        <v>-212.38455774586339</v>
      </c>
      <c r="N41">
        <f t="shared" si="7"/>
        <v>45107.200368905978</v>
      </c>
      <c r="O41" s="34"/>
    </row>
    <row r="42" spans="2:15" x14ac:dyDescent="0.3">
      <c r="B42" s="7">
        <v>19881</v>
      </c>
      <c r="C42" s="34">
        <v>867.16099929999996</v>
      </c>
      <c r="D42" s="7">
        <v>34</v>
      </c>
      <c r="E42">
        <f t="shared" ref="E42:H73" si="8">IF(RIGHT($B42,1)=RIGHT(E$8,1),1,0)</f>
        <v>1</v>
      </c>
      <c r="F42">
        <f t="shared" si="8"/>
        <v>0</v>
      </c>
      <c r="G42">
        <f t="shared" si="8"/>
        <v>0</v>
      </c>
      <c r="H42" s="34">
        <f t="shared" si="8"/>
        <v>0</v>
      </c>
      <c r="I42">
        <f t="shared" si="2"/>
        <v>927.27426872263868</v>
      </c>
      <c r="J42">
        <f t="shared" si="3"/>
        <v>51.350547545891153</v>
      </c>
      <c r="K42">
        <f t="shared" si="4"/>
        <v>-38.201824240234558</v>
      </c>
      <c r="L42">
        <f t="shared" si="5"/>
        <v>962.95477979120483</v>
      </c>
      <c r="M42">
        <f t="shared" si="6"/>
        <v>95.79378049120487</v>
      </c>
      <c r="N42">
        <f t="shared" si="7"/>
        <v>9176.4483807971428</v>
      </c>
      <c r="O42" s="34"/>
    </row>
    <row r="43" spans="2:15" x14ac:dyDescent="0.3">
      <c r="B43" s="7">
        <v>19882</v>
      </c>
      <c r="C43" s="34">
        <v>993.05099870000004</v>
      </c>
      <c r="D43" s="7">
        <v>35</v>
      </c>
      <c r="E43">
        <f t="shared" si="8"/>
        <v>0</v>
      </c>
      <c r="F43">
        <f t="shared" si="8"/>
        <v>1</v>
      </c>
      <c r="G43">
        <f t="shared" si="8"/>
        <v>0</v>
      </c>
      <c r="H43" s="34">
        <f t="shared" si="8"/>
        <v>0</v>
      </c>
      <c r="I43">
        <f t="shared" si="2"/>
        <v>992.84204298909253</v>
      </c>
      <c r="J43">
        <f t="shared" si="3"/>
        <v>53.598127975735181</v>
      </c>
      <c r="K43">
        <f t="shared" si="4"/>
        <v>-4.5493173942370317</v>
      </c>
      <c r="L43">
        <f t="shared" si="5"/>
        <v>972.2484927239243</v>
      </c>
      <c r="M43">
        <f t="shared" si="6"/>
        <v>-20.802505976075736</v>
      </c>
      <c r="N43">
        <f t="shared" si="7"/>
        <v>432.7442548846667</v>
      </c>
      <c r="O43" s="34"/>
    </row>
    <row r="44" spans="2:15" x14ac:dyDescent="0.3">
      <c r="B44" s="7">
        <v>19883</v>
      </c>
      <c r="C44" s="34">
        <v>1168.7189980000001</v>
      </c>
      <c r="D44" s="7">
        <v>36</v>
      </c>
      <c r="E44">
        <f t="shared" si="8"/>
        <v>0</v>
      </c>
      <c r="F44">
        <f t="shared" si="8"/>
        <v>0</v>
      </c>
      <c r="G44">
        <f t="shared" si="8"/>
        <v>1</v>
      </c>
      <c r="H44" s="34">
        <f t="shared" si="8"/>
        <v>0</v>
      </c>
      <c r="I44">
        <f t="shared" si="2"/>
        <v>1121.5063749569781</v>
      </c>
      <c r="J44">
        <f t="shared" si="3"/>
        <v>65.465233590040199</v>
      </c>
      <c r="K44">
        <f t="shared" si="4"/>
        <v>22.089193095567072</v>
      </c>
      <c r="L44">
        <f t="shared" si="5"/>
        <v>1058.8828683637262</v>
      </c>
      <c r="M44">
        <f t="shared" si="6"/>
        <v>-109.83612963627388</v>
      </c>
      <c r="N44">
        <f t="shared" si="7"/>
        <v>12063.975373476362</v>
      </c>
      <c r="O44" s="34"/>
    </row>
    <row r="45" spans="2:15" x14ac:dyDescent="0.3">
      <c r="B45" s="7">
        <v>19884</v>
      </c>
      <c r="C45" s="34">
        <v>1405.1369970000001</v>
      </c>
      <c r="D45" s="7">
        <v>37</v>
      </c>
      <c r="E45">
        <f t="shared" si="8"/>
        <v>0</v>
      </c>
      <c r="F45">
        <f t="shared" si="8"/>
        <v>0</v>
      </c>
      <c r="G45">
        <f t="shared" si="8"/>
        <v>0</v>
      </c>
      <c r="H45" s="34">
        <f t="shared" si="8"/>
        <v>1</v>
      </c>
      <c r="I45">
        <f t="shared" si="2"/>
        <v>1293.1411481669231</v>
      </c>
      <c r="J45">
        <f t="shared" si="3"/>
        <v>82.24941971757238</v>
      </c>
      <c r="K45">
        <f t="shared" si="4"/>
        <v>76.462641486224129</v>
      </c>
      <c r="L45">
        <f t="shared" si="5"/>
        <v>1249.7907733074471</v>
      </c>
      <c r="M45">
        <f t="shared" si="6"/>
        <v>-155.34622369255294</v>
      </c>
      <c r="N45">
        <f t="shared" si="7"/>
        <v>24132.449215536697</v>
      </c>
      <c r="O45" s="34"/>
    </row>
    <row r="46" spans="2:15" x14ac:dyDescent="0.3">
      <c r="B46" s="7">
        <v>19891</v>
      </c>
      <c r="C46" s="34">
        <v>1246.9169999999999</v>
      </c>
      <c r="D46" s="7">
        <v>38</v>
      </c>
      <c r="E46">
        <f t="shared" si="8"/>
        <v>1</v>
      </c>
      <c r="F46">
        <f t="shared" si="8"/>
        <v>0</v>
      </c>
      <c r="G46">
        <f t="shared" si="8"/>
        <v>0</v>
      </c>
      <c r="H46" s="34">
        <f t="shared" si="8"/>
        <v>0</v>
      </c>
      <c r="I46">
        <f t="shared" si="2"/>
        <v>1313.6954121505187</v>
      </c>
      <c r="J46">
        <f t="shared" si="3"/>
        <v>72.496123426439041</v>
      </c>
      <c r="K46">
        <f t="shared" si="4"/>
        <v>-46.130053225349421</v>
      </c>
      <c r="L46">
        <f t="shared" si="5"/>
        <v>1337.188743644261</v>
      </c>
      <c r="M46">
        <f t="shared" si="6"/>
        <v>90.271743644261051</v>
      </c>
      <c r="N46">
        <f t="shared" si="7"/>
        <v>8148.987700575185</v>
      </c>
      <c r="O46" s="34"/>
    </row>
    <row r="47" spans="2:15" x14ac:dyDescent="0.3">
      <c r="B47" s="7">
        <v>19892</v>
      </c>
      <c r="C47" s="34">
        <v>1248.211998</v>
      </c>
      <c r="D47" s="7">
        <v>39</v>
      </c>
      <c r="E47">
        <f t="shared" si="8"/>
        <v>0</v>
      </c>
      <c r="F47">
        <f t="shared" si="8"/>
        <v>1</v>
      </c>
      <c r="G47">
        <f t="shared" si="8"/>
        <v>0</v>
      </c>
      <c r="H47" s="34">
        <f t="shared" si="8"/>
        <v>0</v>
      </c>
      <c r="I47">
        <f t="shared" si="2"/>
        <v>1295.0002293999983</v>
      </c>
      <c r="J47">
        <f t="shared" si="3"/>
        <v>58.079824160506192</v>
      </c>
      <c r="K47">
        <f t="shared" si="4"/>
        <v>-16.267993653684123</v>
      </c>
      <c r="L47">
        <f t="shared" si="5"/>
        <v>1381.6422181827206</v>
      </c>
      <c r="M47">
        <f t="shared" si="6"/>
        <v>133.43022018272063</v>
      </c>
      <c r="N47">
        <f t="shared" si="7"/>
        <v>17803.62365800931</v>
      </c>
      <c r="O47" s="34"/>
    </row>
    <row r="48" spans="2:15" x14ac:dyDescent="0.3">
      <c r="B48" s="7">
        <v>19893</v>
      </c>
      <c r="C48" s="34">
        <v>1383.7469980000001</v>
      </c>
      <c r="D48" s="7">
        <v>40</v>
      </c>
      <c r="E48">
        <f t="shared" si="8"/>
        <v>0</v>
      </c>
      <c r="F48">
        <f t="shared" si="8"/>
        <v>0</v>
      </c>
      <c r="G48">
        <f t="shared" si="8"/>
        <v>1</v>
      </c>
      <c r="H48" s="34">
        <f t="shared" si="8"/>
        <v>0</v>
      </c>
      <c r="I48">
        <f t="shared" si="2"/>
        <v>1358.9424162849521</v>
      </c>
      <c r="J48">
        <f t="shared" si="3"/>
        <v>59.006596448174548</v>
      </c>
      <c r="K48">
        <f t="shared" si="4"/>
        <v>22.842544854230752</v>
      </c>
      <c r="L48">
        <f t="shared" si="5"/>
        <v>1375.1692466560714</v>
      </c>
      <c r="M48">
        <f t="shared" si="6"/>
        <v>-8.5777513439286395</v>
      </c>
      <c r="N48">
        <f t="shared" si="7"/>
        <v>73.577818118269576</v>
      </c>
      <c r="O48" s="34"/>
    </row>
    <row r="49" spans="2:15" x14ac:dyDescent="0.3">
      <c r="B49" s="7">
        <v>19894</v>
      </c>
      <c r="C49" s="34">
        <v>1493.3829989999999</v>
      </c>
      <c r="D49" s="7">
        <v>41</v>
      </c>
      <c r="E49">
        <f t="shared" si="8"/>
        <v>0</v>
      </c>
      <c r="F49">
        <f t="shared" si="8"/>
        <v>0</v>
      </c>
      <c r="G49">
        <f t="shared" si="8"/>
        <v>0</v>
      </c>
      <c r="H49" s="34">
        <f t="shared" si="8"/>
        <v>1</v>
      </c>
      <c r="I49">
        <f t="shared" si="2"/>
        <v>1417.2459904872674</v>
      </c>
      <c r="J49">
        <f t="shared" si="3"/>
        <v>58.895456696899927</v>
      </c>
      <c r="K49">
        <f t="shared" si="4"/>
        <v>76.372298552804295</v>
      </c>
      <c r="L49">
        <f t="shared" si="5"/>
        <v>1494.4116542193508</v>
      </c>
      <c r="M49">
        <f t="shared" si="6"/>
        <v>1.0286552193508669</v>
      </c>
      <c r="N49">
        <f t="shared" si="7"/>
        <v>1.0581315602977801</v>
      </c>
      <c r="O49" s="34"/>
    </row>
    <row r="50" spans="2:15" x14ac:dyDescent="0.3">
      <c r="B50" s="7">
        <v>19901</v>
      </c>
      <c r="C50" s="34">
        <v>1346.202</v>
      </c>
      <c r="D50" s="7">
        <v>42</v>
      </c>
      <c r="E50">
        <f t="shared" si="8"/>
        <v>1</v>
      </c>
      <c r="F50">
        <f t="shared" si="8"/>
        <v>0</v>
      </c>
      <c r="G50">
        <f t="shared" si="8"/>
        <v>0</v>
      </c>
      <c r="H50" s="34">
        <f t="shared" si="8"/>
        <v>0</v>
      </c>
      <c r="I50">
        <f t="shared" si="2"/>
        <v>1418.8629079256846</v>
      </c>
      <c r="J50">
        <f t="shared" si="3"/>
        <v>49.840376798566325</v>
      </c>
      <c r="K50">
        <f t="shared" si="4"/>
        <v>-53.49071825279902</v>
      </c>
      <c r="L50">
        <f t="shared" si="5"/>
        <v>1430.0113939588177</v>
      </c>
      <c r="M50">
        <f t="shared" si="6"/>
        <v>83.809393958817736</v>
      </c>
      <c r="N50">
        <f t="shared" si="7"/>
        <v>7024.0145157443148</v>
      </c>
      <c r="O50" s="34"/>
    </row>
    <row r="51" spans="2:15" x14ac:dyDescent="0.3">
      <c r="B51" s="7">
        <v>19902</v>
      </c>
      <c r="C51" s="34">
        <v>1364.759998</v>
      </c>
      <c r="D51" s="7">
        <v>43</v>
      </c>
      <c r="E51">
        <f t="shared" si="8"/>
        <v>0</v>
      </c>
      <c r="F51">
        <f t="shared" si="8"/>
        <v>1</v>
      </c>
      <c r="G51">
        <f t="shared" si="8"/>
        <v>0</v>
      </c>
      <c r="H51" s="34">
        <f t="shared" si="8"/>
        <v>0</v>
      </c>
      <c r="I51">
        <f t="shared" si="2"/>
        <v>1408.7826424319428</v>
      </c>
      <c r="J51">
        <f t="shared" si="3"/>
        <v>40.367610723513835</v>
      </c>
      <c r="K51">
        <f t="shared" si="4"/>
        <v>-23.968186114126219</v>
      </c>
      <c r="L51">
        <f t="shared" si="5"/>
        <v>1452.4352910705668</v>
      </c>
      <c r="M51">
        <f t="shared" si="6"/>
        <v>87.675293070566795</v>
      </c>
      <c r="N51">
        <f t="shared" si="7"/>
        <v>7686.9570150097779</v>
      </c>
      <c r="O51" s="34"/>
    </row>
    <row r="52" spans="2:15" x14ac:dyDescent="0.3">
      <c r="B52" s="7">
        <v>19903</v>
      </c>
      <c r="C52" s="34">
        <v>1354.0899959999999</v>
      </c>
      <c r="D52" s="7">
        <v>44</v>
      </c>
      <c r="E52">
        <f t="shared" si="8"/>
        <v>0</v>
      </c>
      <c r="F52">
        <f t="shared" si="8"/>
        <v>0</v>
      </c>
      <c r="G52">
        <f t="shared" si="8"/>
        <v>1</v>
      </c>
      <c r="H52" s="34">
        <f t="shared" si="8"/>
        <v>0</v>
      </c>
      <c r="I52">
        <f t="shared" si="2"/>
        <v>1368.5709773177691</v>
      </c>
      <c r="J52">
        <f t="shared" si="3"/>
        <v>27.628951702071273</v>
      </c>
      <c r="K52">
        <f t="shared" si="4"/>
        <v>12.487583549803972</v>
      </c>
      <c r="L52">
        <f t="shared" si="5"/>
        <v>1471.9927980096872</v>
      </c>
      <c r="M52">
        <f t="shared" si="6"/>
        <v>117.90280200968732</v>
      </c>
      <c r="N52">
        <f t="shared" si="7"/>
        <v>13901.070721735528</v>
      </c>
      <c r="O52" s="34"/>
    </row>
    <row r="53" spans="2:15" x14ac:dyDescent="0.3">
      <c r="B53" s="7">
        <v>19904</v>
      </c>
      <c r="C53" s="34">
        <v>1675.505997</v>
      </c>
      <c r="D53" s="7">
        <v>45</v>
      </c>
      <c r="E53">
        <f t="shared" si="8"/>
        <v>0</v>
      </c>
      <c r="F53">
        <f t="shared" si="8"/>
        <v>0</v>
      </c>
      <c r="G53">
        <f t="shared" si="8"/>
        <v>0</v>
      </c>
      <c r="H53" s="34">
        <f t="shared" si="8"/>
        <v>1</v>
      </c>
      <c r="I53">
        <f t="shared" si="2"/>
        <v>1534.892614051405</v>
      </c>
      <c r="J53">
        <f t="shared" si="3"/>
        <v>49.554673980144983</v>
      </c>
      <c r="K53">
        <f t="shared" si="4"/>
        <v>94.195211104187791</v>
      </c>
      <c r="L53">
        <f t="shared" si="5"/>
        <v>1472.5722275726446</v>
      </c>
      <c r="M53">
        <f t="shared" si="6"/>
        <v>-202.9337694273554</v>
      </c>
      <c r="N53">
        <f t="shared" si="7"/>
        <v>41182.114773995047</v>
      </c>
      <c r="O53" s="34"/>
    </row>
    <row r="54" spans="2:15" x14ac:dyDescent="0.3">
      <c r="B54" s="7">
        <v>19911</v>
      </c>
      <c r="C54" s="34">
        <v>1597.6779979999999</v>
      </c>
      <c r="D54" s="7">
        <v>46</v>
      </c>
      <c r="E54">
        <f t="shared" si="8"/>
        <v>1</v>
      </c>
      <c r="F54">
        <f t="shared" si="8"/>
        <v>0</v>
      </c>
      <c r="G54">
        <f t="shared" si="8"/>
        <v>0</v>
      </c>
      <c r="H54" s="34">
        <f t="shared" si="8"/>
        <v>0</v>
      </c>
      <c r="I54">
        <f t="shared" si="2"/>
        <v>1630.0472591711905</v>
      </c>
      <c r="J54">
        <f t="shared" si="3"/>
        <v>56.763506247458807</v>
      </c>
      <c r="K54">
        <f t="shared" si="4"/>
        <v>-47.630825225402177</v>
      </c>
      <c r="L54">
        <f t="shared" si="5"/>
        <v>1530.9565697787509</v>
      </c>
      <c r="M54">
        <f t="shared" si="6"/>
        <v>-66.721428221248971</v>
      </c>
      <c r="N54">
        <f t="shared" si="7"/>
        <v>4451.7489838832789</v>
      </c>
      <c r="O54" s="34"/>
    </row>
    <row r="55" spans="2:15" x14ac:dyDescent="0.3">
      <c r="B55" s="7">
        <v>19912</v>
      </c>
      <c r="C55" s="34">
        <v>1528.6039960000001</v>
      </c>
      <c r="D55" s="7">
        <v>47</v>
      </c>
      <c r="E55">
        <f t="shared" si="8"/>
        <v>0</v>
      </c>
      <c r="F55">
        <f t="shared" si="8"/>
        <v>1</v>
      </c>
      <c r="G55">
        <f t="shared" si="8"/>
        <v>0</v>
      </c>
      <c r="H55" s="34">
        <f t="shared" si="8"/>
        <v>0</v>
      </c>
      <c r="I55">
        <f t="shared" si="2"/>
        <v>1595.0669930249551</v>
      </c>
      <c r="J55">
        <f t="shared" si="3"/>
        <v>42.259868411121985</v>
      </c>
      <c r="K55">
        <f t="shared" si="4"/>
        <v>-35.757857877526661</v>
      </c>
      <c r="L55">
        <f t="shared" si="5"/>
        <v>1662.842579304523</v>
      </c>
      <c r="M55">
        <f t="shared" si="6"/>
        <v>134.23858330452299</v>
      </c>
      <c r="N55">
        <f t="shared" si="7"/>
        <v>18019.997247605359</v>
      </c>
      <c r="O55" s="34"/>
    </row>
    <row r="56" spans="2:15" x14ac:dyDescent="0.3">
      <c r="B56" s="7">
        <v>19913</v>
      </c>
      <c r="C56" s="34">
        <v>1507.060997</v>
      </c>
      <c r="D56" s="7">
        <v>48</v>
      </c>
      <c r="E56">
        <f t="shared" si="8"/>
        <v>0</v>
      </c>
      <c r="F56">
        <f t="shared" si="8"/>
        <v>0</v>
      </c>
      <c r="G56">
        <f t="shared" si="8"/>
        <v>1</v>
      </c>
      <c r="H56" s="34">
        <f t="shared" si="8"/>
        <v>0</v>
      </c>
      <c r="I56">
        <f t="shared" si="2"/>
        <v>1539.7637054638371</v>
      </c>
      <c r="J56">
        <f t="shared" si="3"/>
        <v>26.836252796982848</v>
      </c>
      <c r="K56">
        <f t="shared" si="4"/>
        <v>-4.9916872330594941E-2</v>
      </c>
      <c r="L56">
        <f t="shared" si="5"/>
        <v>1649.814444985881</v>
      </c>
      <c r="M56">
        <f t="shared" si="6"/>
        <v>142.75344798588094</v>
      </c>
      <c r="N56">
        <f t="shared" si="7"/>
        <v>20378.546911857615</v>
      </c>
      <c r="O56" s="34"/>
    </row>
    <row r="57" spans="2:15" x14ac:dyDescent="0.3">
      <c r="B57" s="7">
        <v>19914</v>
      </c>
      <c r="C57" s="34">
        <v>1862.6120000000001</v>
      </c>
      <c r="D57" s="7">
        <v>49</v>
      </c>
      <c r="E57">
        <f t="shared" si="8"/>
        <v>0</v>
      </c>
      <c r="F57">
        <f t="shared" si="8"/>
        <v>0</v>
      </c>
      <c r="G57">
        <f t="shared" si="8"/>
        <v>0</v>
      </c>
      <c r="H57" s="34">
        <f t="shared" si="8"/>
        <v>1</v>
      </c>
      <c r="I57">
        <f t="shared" si="2"/>
        <v>1704.5292846825</v>
      </c>
      <c r="J57">
        <f t="shared" si="3"/>
        <v>48.641296836870481</v>
      </c>
      <c r="K57">
        <f t="shared" si="4"/>
        <v>111.92002710674296</v>
      </c>
      <c r="L57">
        <f t="shared" si="5"/>
        <v>1660.7951693650077</v>
      </c>
      <c r="M57">
        <f t="shared" si="6"/>
        <v>-201.81683063499236</v>
      </c>
      <c r="N57">
        <f t="shared" si="7"/>
        <v>40730.033127553186</v>
      </c>
      <c r="O57" s="34"/>
    </row>
    <row r="58" spans="2:15" x14ac:dyDescent="0.3">
      <c r="B58" s="7">
        <v>19921</v>
      </c>
      <c r="C58" s="34">
        <v>1716.0249980000001</v>
      </c>
      <c r="D58" s="7">
        <v>50</v>
      </c>
      <c r="E58">
        <f t="shared" si="8"/>
        <v>1</v>
      </c>
      <c r="F58">
        <f t="shared" si="8"/>
        <v>0</v>
      </c>
      <c r="G58">
        <f t="shared" si="8"/>
        <v>0</v>
      </c>
      <c r="H58" s="34">
        <f t="shared" si="8"/>
        <v>0</v>
      </c>
      <c r="I58">
        <f t="shared" si="2"/>
        <v>1760.3365959758016</v>
      </c>
      <c r="J58">
        <f t="shared" si="3"/>
        <v>49.774161506529246</v>
      </c>
      <c r="K58">
        <f t="shared" si="4"/>
        <v>-46.709945735832449</v>
      </c>
      <c r="L58">
        <f t="shared" si="5"/>
        <v>1705.5397562939684</v>
      </c>
      <c r="M58">
        <f t="shared" si="6"/>
        <v>-10.485241706031729</v>
      </c>
      <c r="N58">
        <f t="shared" si="7"/>
        <v>109.94029363390717</v>
      </c>
      <c r="O58" s="34"/>
    </row>
    <row r="59" spans="2:15" x14ac:dyDescent="0.3">
      <c r="B59" s="7">
        <v>19922</v>
      </c>
      <c r="C59" s="34">
        <v>1740.1709980000001</v>
      </c>
      <c r="D59" s="7">
        <v>51</v>
      </c>
      <c r="E59">
        <f t="shared" si="8"/>
        <v>0</v>
      </c>
      <c r="F59">
        <f t="shared" si="8"/>
        <v>1</v>
      </c>
      <c r="G59">
        <f t="shared" si="8"/>
        <v>0</v>
      </c>
      <c r="H59" s="34">
        <f t="shared" si="8"/>
        <v>0</v>
      </c>
      <c r="I59">
        <f t="shared" si="2"/>
        <v>1786.7495410301224</v>
      </c>
      <c r="J59">
        <f t="shared" si="3"/>
        <v>46.081021209385838</v>
      </c>
      <c r="K59">
        <f t="shared" si="4"/>
        <v>-38.759926211749899</v>
      </c>
      <c r="L59">
        <f t="shared" si="5"/>
        <v>1774.3528996048042</v>
      </c>
      <c r="M59">
        <f t="shared" si="6"/>
        <v>34.181901604804125</v>
      </c>
      <c r="N59">
        <f t="shared" si="7"/>
        <v>1168.4023973205108</v>
      </c>
      <c r="O59" s="34"/>
    </row>
    <row r="60" spans="2:15" x14ac:dyDescent="0.3">
      <c r="B60" s="7">
        <v>19923</v>
      </c>
      <c r="C60" s="34">
        <v>1767.733997</v>
      </c>
      <c r="D60" s="7">
        <v>52</v>
      </c>
      <c r="E60">
        <f t="shared" si="8"/>
        <v>0</v>
      </c>
      <c r="F60">
        <f t="shared" si="8"/>
        <v>0</v>
      </c>
      <c r="G60">
        <f t="shared" si="8"/>
        <v>1</v>
      </c>
      <c r="H60" s="34">
        <f t="shared" si="8"/>
        <v>0</v>
      </c>
      <c r="I60">
        <f t="shared" si="2"/>
        <v>1788.3751995869293</v>
      </c>
      <c r="J60">
        <f t="shared" si="3"/>
        <v>39.053138411748286</v>
      </c>
      <c r="K60">
        <f t="shared" si="4"/>
        <v>-5.7627202607474084</v>
      </c>
      <c r="L60">
        <f t="shared" si="5"/>
        <v>1832.7806453671776</v>
      </c>
      <c r="M60">
        <f t="shared" si="6"/>
        <v>65.046648367177568</v>
      </c>
      <c r="N60">
        <f t="shared" si="7"/>
        <v>4231.066463803244</v>
      </c>
      <c r="O60" s="34"/>
    </row>
    <row r="61" spans="2:15" x14ac:dyDescent="0.3">
      <c r="B61" s="7">
        <v>19924</v>
      </c>
      <c r="C61" s="34">
        <v>2000.2919999999999</v>
      </c>
      <c r="D61" s="7">
        <v>53</v>
      </c>
      <c r="E61">
        <f t="shared" si="8"/>
        <v>0</v>
      </c>
      <c r="F61">
        <f t="shared" si="8"/>
        <v>0</v>
      </c>
      <c r="G61">
        <f t="shared" si="8"/>
        <v>0</v>
      </c>
      <c r="H61" s="34">
        <f t="shared" si="8"/>
        <v>1</v>
      </c>
      <c r="I61">
        <f t="shared" si="2"/>
        <v>1869.0795446113764</v>
      </c>
      <c r="J61">
        <f t="shared" si="3"/>
        <v>45.637716311648788</v>
      </c>
      <c r="K61">
        <f t="shared" si="4"/>
        <v>117.27247819635011</v>
      </c>
      <c r="L61">
        <f t="shared" si="5"/>
        <v>1939.3483651054205</v>
      </c>
      <c r="M61">
        <f t="shared" si="6"/>
        <v>-60.943634894579418</v>
      </c>
      <c r="N61">
        <f t="shared" si="7"/>
        <v>3714.1266341637979</v>
      </c>
      <c r="O61" s="34"/>
    </row>
    <row r="62" spans="2:15" x14ac:dyDescent="0.3">
      <c r="B62" s="7">
        <v>19931</v>
      </c>
      <c r="C62" s="34">
        <v>1973.8939969999999</v>
      </c>
      <c r="D62" s="7">
        <v>54</v>
      </c>
      <c r="E62">
        <f t="shared" si="8"/>
        <v>1</v>
      </c>
      <c r="F62">
        <f t="shared" si="8"/>
        <v>0</v>
      </c>
      <c r="G62">
        <f t="shared" si="8"/>
        <v>0</v>
      </c>
      <c r="H62" s="34">
        <f t="shared" si="8"/>
        <v>0</v>
      </c>
      <c r="I62">
        <f t="shared" si="2"/>
        <v>1987.0842615022871</v>
      </c>
      <c r="J62">
        <f t="shared" si="3"/>
        <v>57.078108834419439</v>
      </c>
      <c r="K62">
        <f t="shared" si="4"/>
        <v>-37.410315242439459</v>
      </c>
      <c r="L62">
        <f t="shared" si="5"/>
        <v>1868.0073151871927</v>
      </c>
      <c r="M62">
        <f t="shared" si="6"/>
        <v>-105.88668181280718</v>
      </c>
      <c r="N62">
        <f t="shared" si="7"/>
        <v>11211.989385326671</v>
      </c>
      <c r="O62" s="34"/>
    </row>
    <row r="63" spans="2:15" x14ac:dyDescent="0.3">
      <c r="B63" s="7">
        <v>19932</v>
      </c>
      <c r="C63" s="34">
        <v>1861.9789960000001</v>
      </c>
      <c r="D63" s="7">
        <v>55</v>
      </c>
      <c r="E63">
        <f t="shared" si="8"/>
        <v>0</v>
      </c>
      <c r="F63">
        <f t="shared" si="8"/>
        <v>1</v>
      </c>
      <c r="G63">
        <f t="shared" si="8"/>
        <v>0</v>
      </c>
      <c r="H63" s="34">
        <f t="shared" si="8"/>
        <v>0</v>
      </c>
      <c r="I63">
        <f t="shared" si="2"/>
        <v>1946.1413106921395</v>
      </c>
      <c r="J63">
        <f t="shared" si="3"/>
        <v>41.58210390322823</v>
      </c>
      <c r="K63">
        <f t="shared" si="4"/>
        <v>-51.356270235527717</v>
      </c>
      <c r="L63">
        <f t="shared" si="5"/>
        <v>2005.4024441249567</v>
      </c>
      <c r="M63">
        <f t="shared" si="6"/>
        <v>143.42344812495662</v>
      </c>
      <c r="N63">
        <f t="shared" si="7"/>
        <v>20570.285472052125</v>
      </c>
      <c r="O63" s="34"/>
    </row>
    <row r="64" spans="2:15" x14ac:dyDescent="0.3">
      <c r="B64" s="7">
        <v>19933</v>
      </c>
      <c r="C64" s="34">
        <v>2140.788994</v>
      </c>
      <c r="D64" s="7">
        <v>56</v>
      </c>
      <c r="E64">
        <f t="shared" si="8"/>
        <v>0</v>
      </c>
      <c r="F64">
        <f t="shared" si="8"/>
        <v>0</v>
      </c>
      <c r="G64">
        <f t="shared" si="8"/>
        <v>1</v>
      </c>
      <c r="H64" s="34">
        <f t="shared" si="8"/>
        <v>0</v>
      </c>
      <c r="I64">
        <f t="shared" si="2"/>
        <v>2096.2727378634945</v>
      </c>
      <c r="J64">
        <f t="shared" si="3"/>
        <v>58.742506522213731</v>
      </c>
      <c r="K64">
        <f t="shared" si="4"/>
        <v>8.1865741499806486</v>
      </c>
      <c r="L64">
        <f t="shared" si="5"/>
        <v>1981.9606943346205</v>
      </c>
      <c r="M64">
        <f t="shared" si="6"/>
        <v>-158.82829966537952</v>
      </c>
      <c r="N64">
        <f t="shared" si="7"/>
        <v>25226.428774595595</v>
      </c>
      <c r="O64" s="34"/>
    </row>
    <row r="65" spans="2:15" x14ac:dyDescent="0.3">
      <c r="B65" s="7">
        <v>19934</v>
      </c>
      <c r="C65" s="34">
        <v>2468.8539959999998</v>
      </c>
      <c r="D65" s="7">
        <v>57</v>
      </c>
      <c r="E65">
        <f t="shared" si="8"/>
        <v>0</v>
      </c>
      <c r="F65">
        <f t="shared" si="8"/>
        <v>0</v>
      </c>
      <c r="G65">
        <f t="shared" si="8"/>
        <v>0</v>
      </c>
      <c r="H65" s="34">
        <f t="shared" si="8"/>
        <v>1</v>
      </c>
      <c r="I65">
        <f t="shared" si="2"/>
        <v>2289.3561395650204</v>
      </c>
      <c r="J65">
        <f t="shared" si="3"/>
        <v>79.980260752864382</v>
      </c>
      <c r="K65">
        <f t="shared" si="4"/>
        <v>134.53615743300571</v>
      </c>
      <c r="L65">
        <f t="shared" si="5"/>
        <v>2272.2877225820584</v>
      </c>
      <c r="M65">
        <f t="shared" si="6"/>
        <v>-196.56627341794137</v>
      </c>
      <c r="N65">
        <f t="shared" si="7"/>
        <v>38638.299845416885</v>
      </c>
      <c r="O65" s="34"/>
    </row>
    <row r="66" spans="2:15" x14ac:dyDescent="0.3">
      <c r="B66" s="7">
        <v>19941</v>
      </c>
      <c r="C66" s="34">
        <v>2076.6999970000002</v>
      </c>
      <c r="D66" s="7">
        <v>58</v>
      </c>
      <c r="E66">
        <f t="shared" si="8"/>
        <v>1</v>
      </c>
      <c r="F66">
        <f t="shared" si="8"/>
        <v>0</v>
      </c>
      <c r="G66">
        <f t="shared" si="8"/>
        <v>0</v>
      </c>
      <c r="H66" s="34">
        <f t="shared" si="8"/>
        <v>0</v>
      </c>
      <c r="I66">
        <f t="shared" si="2"/>
        <v>2194.9051484608221</v>
      </c>
      <c r="J66">
        <f t="shared" si="3"/>
        <v>52.404681089349523</v>
      </c>
      <c r="K66">
        <f t="shared" si="4"/>
        <v>-59.82586619503104</v>
      </c>
      <c r="L66">
        <f t="shared" si="5"/>
        <v>2331.9260850754454</v>
      </c>
      <c r="M66">
        <f t="shared" si="6"/>
        <v>255.2260880754452</v>
      </c>
      <c r="N66">
        <f t="shared" si="7"/>
        <v>65140.356034294913</v>
      </c>
      <c r="O66" s="34"/>
    </row>
    <row r="67" spans="2:15" x14ac:dyDescent="0.3">
      <c r="B67" s="7">
        <v>19942</v>
      </c>
      <c r="C67" s="34">
        <v>2149.9079969999998</v>
      </c>
      <c r="D67" s="7">
        <v>59</v>
      </c>
      <c r="E67">
        <f t="shared" si="8"/>
        <v>0</v>
      </c>
      <c r="F67">
        <f t="shared" si="8"/>
        <v>1</v>
      </c>
      <c r="G67">
        <f t="shared" si="8"/>
        <v>0</v>
      </c>
      <c r="H67" s="34">
        <f t="shared" si="8"/>
        <v>0</v>
      </c>
      <c r="I67">
        <f t="shared" si="2"/>
        <v>2215.8405344731277</v>
      </c>
      <c r="J67">
        <f t="shared" si="3"/>
        <v>47.429746585853643</v>
      </c>
      <c r="K67">
        <f t="shared" si="4"/>
        <v>-55.400279435322091</v>
      </c>
      <c r="L67">
        <f t="shared" si="5"/>
        <v>2195.9535593146443</v>
      </c>
      <c r="M67">
        <f t="shared" si="6"/>
        <v>46.045562314644485</v>
      </c>
      <c r="N67">
        <f t="shared" si="7"/>
        <v>2120.1938088718084</v>
      </c>
      <c r="O67" s="34"/>
    </row>
    <row r="68" spans="2:15" x14ac:dyDescent="0.3">
      <c r="B68" s="7">
        <v>19943</v>
      </c>
      <c r="C68" s="34">
        <v>2493.2859960000001</v>
      </c>
      <c r="D68" s="7">
        <v>60</v>
      </c>
      <c r="E68">
        <f t="shared" si="8"/>
        <v>0</v>
      </c>
      <c r="F68">
        <f t="shared" si="8"/>
        <v>0</v>
      </c>
      <c r="G68">
        <f t="shared" si="8"/>
        <v>1</v>
      </c>
      <c r="H68" s="34">
        <f t="shared" si="8"/>
        <v>0</v>
      </c>
      <c r="I68">
        <f t="shared" si="2"/>
        <v>2414.8767842120578</v>
      </c>
      <c r="J68">
        <f t="shared" si="3"/>
        <v>71.396995348308167</v>
      </c>
      <c r="K68">
        <f t="shared" si="4"/>
        <v>27.668996364990566</v>
      </c>
      <c r="L68">
        <f t="shared" si="5"/>
        <v>2271.4568552089618</v>
      </c>
      <c r="M68">
        <f t="shared" si="6"/>
        <v>-221.8291407910383</v>
      </c>
      <c r="N68">
        <f t="shared" si="7"/>
        <v>49208.167704090294</v>
      </c>
      <c r="O68" s="34"/>
    </row>
    <row r="69" spans="2:15" x14ac:dyDescent="0.3">
      <c r="B69" s="7">
        <v>19944</v>
      </c>
      <c r="C69" s="34">
        <v>2832</v>
      </c>
      <c r="D69" s="7">
        <v>61</v>
      </c>
      <c r="E69">
        <f t="shared" si="8"/>
        <v>0</v>
      </c>
      <c r="F69">
        <f t="shared" si="8"/>
        <v>0</v>
      </c>
      <c r="G69">
        <f t="shared" si="8"/>
        <v>0</v>
      </c>
      <c r="H69" s="34">
        <f t="shared" si="8"/>
        <v>1</v>
      </c>
      <c r="I69">
        <f t="shared" si="2"/>
        <v>2630.6091308083496</v>
      </c>
      <c r="J69">
        <f t="shared" si="3"/>
        <v>94.214758416715668</v>
      </c>
      <c r="K69">
        <f t="shared" si="4"/>
        <v>153.08418931212429</v>
      </c>
      <c r="L69">
        <f t="shared" si="5"/>
        <v>2620.809936993372</v>
      </c>
      <c r="M69">
        <f t="shared" si="6"/>
        <v>-211.19006300662795</v>
      </c>
      <c r="N69">
        <f t="shared" si="7"/>
        <v>44601.242712743486</v>
      </c>
      <c r="O69" s="34"/>
    </row>
    <row r="70" spans="2:15" x14ac:dyDescent="0.3">
      <c r="B70" s="7">
        <v>19951</v>
      </c>
      <c r="C70" s="34">
        <v>2652</v>
      </c>
      <c r="D70" s="7">
        <v>62</v>
      </c>
      <c r="E70">
        <f t="shared" si="8"/>
        <v>1</v>
      </c>
      <c r="F70">
        <f t="shared" si="8"/>
        <v>0</v>
      </c>
      <c r="G70">
        <f t="shared" si="8"/>
        <v>0</v>
      </c>
      <c r="H70" s="34">
        <f t="shared" si="8"/>
        <v>0</v>
      </c>
      <c r="I70">
        <f t="shared" si="2"/>
        <v>2715.9405440862815</v>
      </c>
      <c r="J70">
        <f t="shared" si="3"/>
        <v>92.810403469164385</v>
      </c>
      <c r="K70">
        <f t="shared" si="4"/>
        <v>-60.967433852591839</v>
      </c>
      <c r="L70">
        <f t="shared" si="5"/>
        <v>2664.9980230300343</v>
      </c>
      <c r="M70">
        <f t="shared" si="6"/>
        <v>12.998023030034346</v>
      </c>
      <c r="N70">
        <f t="shared" si="7"/>
        <v>168.94860268930324</v>
      </c>
      <c r="O70" s="34"/>
    </row>
    <row r="71" spans="2:15" x14ac:dyDescent="0.3">
      <c r="B71" s="7">
        <v>19952</v>
      </c>
      <c r="C71" s="34">
        <v>2575</v>
      </c>
      <c r="D71" s="7">
        <v>63</v>
      </c>
      <c r="E71">
        <f t="shared" si="8"/>
        <v>0</v>
      </c>
      <c r="F71">
        <f t="shared" si="8"/>
        <v>1</v>
      </c>
      <c r="G71">
        <f t="shared" si="8"/>
        <v>0</v>
      </c>
      <c r="H71" s="34">
        <f t="shared" si="8"/>
        <v>0</v>
      </c>
      <c r="I71">
        <f t="shared" si="2"/>
        <v>2686.8592924181362</v>
      </c>
      <c r="J71">
        <f t="shared" si="3"/>
        <v>73.540731258642609</v>
      </c>
      <c r="K71">
        <f t="shared" si="4"/>
        <v>-71.064150314750378</v>
      </c>
      <c r="L71">
        <f t="shared" si="5"/>
        <v>2753.3506681201243</v>
      </c>
      <c r="M71">
        <f t="shared" si="6"/>
        <v>178.35066812012428</v>
      </c>
      <c r="N71">
        <f t="shared" si="7"/>
        <v>31808.960818894717</v>
      </c>
      <c r="O71" s="34"/>
    </row>
    <row r="72" spans="2:15" x14ac:dyDescent="0.3">
      <c r="B72" s="7">
        <v>19953</v>
      </c>
      <c r="C72" s="34">
        <v>3003</v>
      </c>
      <c r="D72" s="7">
        <v>64</v>
      </c>
      <c r="E72">
        <f t="shared" si="8"/>
        <v>0</v>
      </c>
      <c r="F72">
        <f t="shared" si="8"/>
        <v>0</v>
      </c>
      <c r="G72">
        <f t="shared" si="8"/>
        <v>1</v>
      </c>
      <c r="H72" s="34">
        <f t="shared" si="8"/>
        <v>0</v>
      </c>
      <c r="I72">
        <f t="shared" si="2"/>
        <v>2907.2920603791445</v>
      </c>
      <c r="J72">
        <f t="shared" si="3"/>
        <v>96.762676964457512</v>
      </c>
      <c r="K72">
        <f t="shared" si="4"/>
        <v>46.545578962299302</v>
      </c>
      <c r="L72">
        <f t="shared" si="5"/>
        <v>2788.0690200417694</v>
      </c>
      <c r="M72">
        <f t="shared" si="6"/>
        <v>-214.93097995823064</v>
      </c>
      <c r="N72">
        <f t="shared" si="7"/>
        <v>46195.326145805338</v>
      </c>
      <c r="O72" s="34"/>
    </row>
    <row r="73" spans="2:15" x14ac:dyDescent="0.3">
      <c r="B73" s="7">
        <v>19954</v>
      </c>
      <c r="C73" s="34">
        <v>3148</v>
      </c>
      <c r="D73" s="7">
        <v>65</v>
      </c>
      <c r="E73">
        <f t="shared" si="8"/>
        <v>0</v>
      </c>
      <c r="F73">
        <f t="shared" si="8"/>
        <v>0</v>
      </c>
      <c r="G73">
        <f t="shared" si="8"/>
        <v>0</v>
      </c>
      <c r="H73" s="34">
        <f t="shared" si="8"/>
        <v>1</v>
      </c>
      <c r="I73">
        <f t="shared" si="2"/>
        <v>2997.8088459881815</v>
      </c>
      <c r="J73">
        <f t="shared" si="3"/>
        <v>95.775273200468064</v>
      </c>
      <c r="K73">
        <f t="shared" si="4"/>
        <v>152.28155162861731</v>
      </c>
      <c r="L73">
        <f t="shared" si="5"/>
        <v>3157.1389266557262</v>
      </c>
      <c r="M73">
        <f t="shared" si="6"/>
        <v>9.138926655726209</v>
      </c>
      <c r="N73">
        <f t="shared" si="7"/>
        <v>83.519980418743032</v>
      </c>
      <c r="O73" s="34"/>
    </row>
    <row r="74" spans="2:15" x14ac:dyDescent="0.3">
      <c r="B74" s="7">
        <v>19961</v>
      </c>
      <c r="C74" s="34">
        <v>2185</v>
      </c>
      <c r="D74" s="7">
        <v>66</v>
      </c>
      <c r="E74">
        <f t="shared" ref="E74:H114" si="9">IF(RIGHT($B74,1)=RIGHT(E$8,1),1,0)</f>
        <v>1</v>
      </c>
      <c r="F74">
        <f t="shared" si="9"/>
        <v>0</v>
      </c>
      <c r="G74">
        <f t="shared" si="9"/>
        <v>0</v>
      </c>
      <c r="H74" s="34">
        <f t="shared" si="9"/>
        <v>0</v>
      </c>
      <c r="I74">
        <f t="shared" si="2"/>
        <v>2514.2905186285152</v>
      </c>
      <c r="J74">
        <f t="shared" si="3"/>
        <v>4.1956012051051061</v>
      </c>
      <c r="K74">
        <f t="shared" si="4"/>
        <v>-135.41043120324198</v>
      </c>
      <c r="L74">
        <f t="shared" si="5"/>
        <v>3032.6166853360573</v>
      </c>
      <c r="M74">
        <f t="shared" si="6"/>
        <v>847.61668533605734</v>
      </c>
      <c r="N74">
        <f t="shared" si="7"/>
        <v>718454.04526008479</v>
      </c>
      <c r="O74" s="34"/>
    </row>
    <row r="75" spans="2:15" x14ac:dyDescent="0.3">
      <c r="B75" s="7">
        <v>19962</v>
      </c>
      <c r="C75" s="34">
        <v>2179</v>
      </c>
      <c r="D75" s="7">
        <v>67</v>
      </c>
      <c r="E75">
        <f t="shared" si="9"/>
        <v>0</v>
      </c>
      <c r="F75">
        <f t="shared" si="9"/>
        <v>1</v>
      </c>
      <c r="G75">
        <f t="shared" si="9"/>
        <v>0</v>
      </c>
      <c r="H75" s="34">
        <f t="shared" si="9"/>
        <v>0</v>
      </c>
      <c r="I75">
        <f t="shared" si="2"/>
        <v>2335.0362988448096</v>
      </c>
      <c r="J75">
        <f t="shared" si="3"/>
        <v>-24.805710767819683</v>
      </c>
      <c r="K75">
        <f t="shared" si="4"/>
        <v>-94.638646087951344</v>
      </c>
      <c r="L75">
        <f t="shared" si="5"/>
        <v>2447.4219695188699</v>
      </c>
      <c r="M75">
        <f t="shared" si="6"/>
        <v>268.4219695188699</v>
      </c>
      <c r="N75">
        <f t="shared" si="7"/>
        <v>72050.353720389117</v>
      </c>
      <c r="O75" s="34"/>
    </row>
    <row r="76" spans="2:15" x14ac:dyDescent="0.3">
      <c r="B76" s="7">
        <v>19963</v>
      </c>
      <c r="C76" s="34">
        <v>2321</v>
      </c>
      <c r="D76" s="7">
        <v>68</v>
      </c>
      <c r="E76">
        <f t="shared" si="9"/>
        <v>0</v>
      </c>
      <c r="F76">
        <f t="shared" si="9"/>
        <v>0</v>
      </c>
      <c r="G76">
        <f t="shared" si="9"/>
        <v>1</v>
      </c>
      <c r="H76" s="34">
        <f t="shared" si="9"/>
        <v>0</v>
      </c>
      <c r="I76">
        <f t="shared" si="2"/>
        <v>2285.7797897657065</v>
      </c>
      <c r="J76">
        <f t="shared" si="3"/>
        <v>-28.671101456076855</v>
      </c>
      <c r="K76">
        <f t="shared" si="4"/>
        <v>43.403492268870977</v>
      </c>
      <c r="L76">
        <f t="shared" si="5"/>
        <v>2356.7761670392892</v>
      </c>
      <c r="M76">
        <f t="shared" si="6"/>
        <v>35.776167039289248</v>
      </c>
      <c r="N76">
        <f t="shared" si="7"/>
        <v>1279.9341280231265</v>
      </c>
      <c r="O76" s="34"/>
    </row>
    <row r="77" spans="2:15" x14ac:dyDescent="0.3">
      <c r="B77" s="7">
        <v>19964</v>
      </c>
      <c r="C77" s="34">
        <v>2129</v>
      </c>
      <c r="D77" s="7">
        <v>69</v>
      </c>
      <c r="E77">
        <f t="shared" si="9"/>
        <v>0</v>
      </c>
      <c r="F77">
        <f t="shared" si="9"/>
        <v>0</v>
      </c>
      <c r="G77">
        <f t="shared" si="9"/>
        <v>0</v>
      </c>
      <c r="H77" s="34">
        <f t="shared" si="9"/>
        <v>1</v>
      </c>
      <c r="I77">
        <f t="shared" si="2"/>
        <v>2065.4792944270062</v>
      </c>
      <c r="J77">
        <f t="shared" si="3"/>
        <v>-58.965510059023501</v>
      </c>
      <c r="K77">
        <f t="shared" si="4"/>
        <v>127.65592751104178</v>
      </c>
      <c r="L77">
        <f t="shared" si="5"/>
        <v>2409.3902399382469</v>
      </c>
      <c r="M77">
        <f t="shared" si="6"/>
        <v>280.39023993824685</v>
      </c>
      <c r="N77">
        <f t="shared" si="7"/>
        <v>78618.686652627643</v>
      </c>
      <c r="O77" s="34"/>
    </row>
    <row r="78" spans="2:15" x14ac:dyDescent="0.3">
      <c r="B78" s="7">
        <v>19971</v>
      </c>
      <c r="C78" s="34">
        <v>1601</v>
      </c>
      <c r="D78" s="7">
        <v>70</v>
      </c>
      <c r="E78">
        <f t="shared" si="9"/>
        <v>1</v>
      </c>
      <c r="F78">
        <f t="shared" si="9"/>
        <v>0</v>
      </c>
      <c r="G78">
        <f t="shared" si="9"/>
        <v>0</v>
      </c>
      <c r="H78" s="34">
        <f t="shared" si="9"/>
        <v>0</v>
      </c>
      <c r="I78">
        <f t="shared" si="2"/>
        <v>1821.9148416086948</v>
      </c>
      <c r="J78">
        <f t="shared" si="3"/>
        <v>-88.148484999951506</v>
      </c>
      <c r="K78">
        <f t="shared" si="4"/>
        <v>-159.13259660171155</v>
      </c>
      <c r="L78">
        <f t="shared" si="5"/>
        <v>1871.1033531647406</v>
      </c>
      <c r="M78">
        <f t="shared" si="6"/>
        <v>270.10335316474061</v>
      </c>
      <c r="N78">
        <f t="shared" si="7"/>
        <v>72955.821390836587</v>
      </c>
      <c r="O78" s="34"/>
    </row>
    <row r="79" spans="2:15" x14ac:dyDescent="0.3">
      <c r="B79" s="7">
        <v>19972</v>
      </c>
      <c r="C79" s="34">
        <v>1737</v>
      </c>
      <c r="D79" s="7">
        <v>71</v>
      </c>
      <c r="E79">
        <f t="shared" si="9"/>
        <v>0</v>
      </c>
      <c r="F79">
        <f t="shared" si="9"/>
        <v>1</v>
      </c>
      <c r="G79">
        <f t="shared" si="9"/>
        <v>0</v>
      </c>
      <c r="H79" s="34">
        <f t="shared" si="9"/>
        <v>0</v>
      </c>
      <c r="I79">
        <f t="shared" si="2"/>
        <v>1800.6560155174698</v>
      </c>
      <c r="J79">
        <f t="shared" si="3"/>
        <v>-77.573997353584019</v>
      </c>
      <c r="K79">
        <f t="shared" si="4"/>
        <v>-86.042889642319238</v>
      </c>
      <c r="L79">
        <f t="shared" si="5"/>
        <v>1639.1277105207919</v>
      </c>
      <c r="M79">
        <f t="shared" si="6"/>
        <v>-97.872289479208121</v>
      </c>
      <c r="N79">
        <f t="shared" si="7"/>
        <v>9578.9850479019133</v>
      </c>
      <c r="O79" s="34"/>
    </row>
    <row r="80" spans="2:15" x14ac:dyDescent="0.3">
      <c r="B80" s="7">
        <v>19973</v>
      </c>
      <c r="C80" s="34">
        <v>1614</v>
      </c>
      <c r="D80" s="7">
        <v>72</v>
      </c>
      <c r="E80">
        <f t="shared" si="9"/>
        <v>0</v>
      </c>
      <c r="F80">
        <f t="shared" si="9"/>
        <v>0</v>
      </c>
      <c r="G80">
        <f t="shared" si="9"/>
        <v>1</v>
      </c>
      <c r="H80" s="34">
        <f t="shared" si="9"/>
        <v>0</v>
      </c>
      <c r="I80">
        <f t="shared" si="2"/>
        <v>1618.8675991935709</v>
      </c>
      <c r="J80">
        <f t="shared" si="3"/>
        <v>-94.049101337575024</v>
      </c>
      <c r="K80">
        <f t="shared" si="4"/>
        <v>30.011261269244407</v>
      </c>
      <c r="L80">
        <f t="shared" si="5"/>
        <v>1766.4855104327567</v>
      </c>
      <c r="M80">
        <f t="shared" si="6"/>
        <v>152.48551043275666</v>
      </c>
      <c r="N80">
        <f t="shared" si="7"/>
        <v>23251.830891938338</v>
      </c>
      <c r="O80" s="34"/>
    </row>
    <row r="81" spans="2:15" x14ac:dyDescent="0.3">
      <c r="B81" s="7">
        <v>19974</v>
      </c>
      <c r="C81" s="34">
        <v>1578</v>
      </c>
      <c r="D81" s="7">
        <v>73</v>
      </c>
      <c r="E81">
        <f t="shared" si="9"/>
        <v>0</v>
      </c>
      <c r="F81">
        <f t="shared" si="9"/>
        <v>0</v>
      </c>
      <c r="G81">
        <f t="shared" si="9"/>
        <v>0</v>
      </c>
      <c r="H81" s="34">
        <f t="shared" si="9"/>
        <v>1</v>
      </c>
      <c r="I81">
        <f t="shared" si="2"/>
        <v>1473.9198324959418</v>
      </c>
      <c r="J81">
        <f t="shared" si="3"/>
        <v>-102.09559636905539</v>
      </c>
      <c r="K81">
        <f t="shared" si="4"/>
        <v>121.11511779574991</v>
      </c>
      <c r="L81">
        <f t="shared" si="5"/>
        <v>1652.4744253670376</v>
      </c>
      <c r="M81">
        <f t="shared" si="6"/>
        <v>74.474425367037611</v>
      </c>
      <c r="N81">
        <f t="shared" si="7"/>
        <v>5546.4400337504549</v>
      </c>
      <c r="O81" s="34"/>
    </row>
    <row r="82" spans="2:15" x14ac:dyDescent="0.3">
      <c r="B82" s="7">
        <v>19981</v>
      </c>
      <c r="C82" s="34">
        <v>1405</v>
      </c>
      <c r="D82" s="7">
        <v>74</v>
      </c>
      <c r="E82">
        <f t="shared" si="9"/>
        <v>1</v>
      </c>
      <c r="F82">
        <f t="shared" si="9"/>
        <v>0</v>
      </c>
      <c r="G82">
        <f t="shared" si="9"/>
        <v>0</v>
      </c>
      <c r="H82" s="34">
        <f t="shared" si="9"/>
        <v>0</v>
      </c>
      <c r="I82">
        <f t="shared" ref="I82:I112" si="10">$Q$5*(C82-K78)+(1-$Q$5)*(I81+J81)</f>
        <v>1503.2551110548727</v>
      </c>
      <c r="J82">
        <f t="shared" ref="J82:J112" si="11">$R$5*(I82-I81)+(1-$R$5)*J81</f>
        <v>-81.317882953388022</v>
      </c>
      <c r="K82">
        <f t="shared" ref="K82:K112" si="12">$S$5*(C82-I82)+(1-$S$5)*K78</f>
        <v>-142.24287390393414</v>
      </c>
      <c r="L82">
        <f t="shared" ref="L82:L112" si="13">I81+J81+K78</f>
        <v>1212.6916395251749</v>
      </c>
      <c r="M82">
        <f t="shared" ref="M82:M112" si="14">L82-C82</f>
        <v>-192.30836047482512</v>
      </c>
      <c r="N82">
        <f t="shared" ref="N82:N112" si="15">M82^2</f>
        <v>36982.505508515278</v>
      </c>
      <c r="O82" s="34"/>
    </row>
    <row r="83" spans="2:15" x14ac:dyDescent="0.3">
      <c r="B83" s="7">
        <v>19982</v>
      </c>
      <c r="C83" s="34">
        <v>1402</v>
      </c>
      <c r="D83" s="7">
        <v>75</v>
      </c>
      <c r="E83">
        <f t="shared" si="9"/>
        <v>0</v>
      </c>
      <c r="F83">
        <f t="shared" si="9"/>
        <v>1</v>
      </c>
      <c r="G83">
        <f t="shared" si="9"/>
        <v>0</v>
      </c>
      <c r="H83" s="34">
        <f t="shared" si="9"/>
        <v>0</v>
      </c>
      <c r="I83">
        <f t="shared" si="10"/>
        <v>1467.1163607848118</v>
      </c>
      <c r="J83">
        <f t="shared" si="11"/>
        <v>-74.175580417724873</v>
      </c>
      <c r="K83">
        <f t="shared" si="12"/>
        <v>-80.237077095110806</v>
      </c>
      <c r="L83">
        <f t="shared" si="13"/>
        <v>1335.8943384591653</v>
      </c>
      <c r="M83">
        <f t="shared" si="14"/>
        <v>-66.105661540834717</v>
      </c>
      <c r="N83">
        <f t="shared" si="15"/>
        <v>4369.9584877513944</v>
      </c>
      <c r="O83" s="34"/>
    </row>
    <row r="84" spans="2:15" x14ac:dyDescent="0.3">
      <c r="B84" s="7">
        <v>19983</v>
      </c>
      <c r="C84" s="34">
        <v>1556</v>
      </c>
      <c r="D84" s="7">
        <v>76</v>
      </c>
      <c r="E84">
        <f t="shared" si="9"/>
        <v>0</v>
      </c>
      <c r="F84">
        <f t="shared" si="9"/>
        <v>0</v>
      </c>
      <c r="G84">
        <f t="shared" si="9"/>
        <v>1</v>
      </c>
      <c r="H84" s="34">
        <f t="shared" si="9"/>
        <v>0</v>
      </c>
      <c r="I84">
        <f t="shared" si="10"/>
        <v>1483.8708342240457</v>
      </c>
      <c r="J84">
        <f t="shared" si="11"/>
        <v>-59.800582146228287</v>
      </c>
      <c r="K84">
        <f t="shared" si="12"/>
        <v>41.696364905505526</v>
      </c>
      <c r="L84">
        <f t="shared" si="13"/>
        <v>1422.9520416363314</v>
      </c>
      <c r="M84">
        <f t="shared" si="14"/>
        <v>-133.04795836366861</v>
      </c>
      <c r="N84">
        <f t="shared" si="15"/>
        <v>17701.759224740497</v>
      </c>
      <c r="O84" s="34"/>
    </row>
    <row r="85" spans="2:15" x14ac:dyDescent="0.3">
      <c r="B85" s="7">
        <v>19984</v>
      </c>
      <c r="C85" s="34">
        <v>1710</v>
      </c>
      <c r="D85" s="7">
        <v>77</v>
      </c>
      <c r="E85">
        <f t="shared" si="9"/>
        <v>0</v>
      </c>
      <c r="F85">
        <f t="shared" si="9"/>
        <v>0</v>
      </c>
      <c r="G85">
        <f t="shared" si="9"/>
        <v>0</v>
      </c>
      <c r="H85" s="34">
        <f t="shared" si="9"/>
        <v>1</v>
      </c>
      <c r="I85">
        <f t="shared" si="10"/>
        <v>1536.7108621114369</v>
      </c>
      <c r="J85">
        <f t="shared" si="11"/>
        <v>-41.993394029076562</v>
      </c>
      <c r="K85">
        <f t="shared" si="12"/>
        <v>135.59016917936671</v>
      </c>
      <c r="L85">
        <f t="shared" si="13"/>
        <v>1545.1853698735674</v>
      </c>
      <c r="M85">
        <f t="shared" si="14"/>
        <v>-164.81463012643258</v>
      </c>
      <c r="N85">
        <f t="shared" si="15"/>
        <v>27163.862303712776</v>
      </c>
      <c r="O85" s="34"/>
    </row>
    <row r="86" spans="2:15" x14ac:dyDescent="0.3">
      <c r="B86" s="7">
        <v>19991</v>
      </c>
      <c r="C86" s="34">
        <v>1530</v>
      </c>
      <c r="D86" s="7">
        <v>78</v>
      </c>
      <c r="E86">
        <f t="shared" si="9"/>
        <v>1</v>
      </c>
      <c r="F86">
        <f t="shared" si="9"/>
        <v>0</v>
      </c>
      <c r="G86">
        <f t="shared" si="9"/>
        <v>0</v>
      </c>
      <c r="H86" s="34">
        <f t="shared" si="9"/>
        <v>0</v>
      </c>
      <c r="I86">
        <f t="shared" si="10"/>
        <v>1616.0451074604189</v>
      </c>
      <c r="J86">
        <f t="shared" si="11"/>
        <v>-22.812886239122339</v>
      </c>
      <c r="K86">
        <f t="shared" si="12"/>
        <v>-126.65148271982962</v>
      </c>
      <c r="L86">
        <f t="shared" si="13"/>
        <v>1352.4745941784261</v>
      </c>
      <c r="M86">
        <f t="shared" si="14"/>
        <v>-177.52540582157394</v>
      </c>
      <c r="N86">
        <f t="shared" si="15"/>
        <v>31515.269712114517</v>
      </c>
      <c r="O86" s="34"/>
    </row>
    <row r="87" spans="2:15" x14ac:dyDescent="0.3">
      <c r="B87" s="7">
        <v>19992</v>
      </c>
      <c r="C87" s="34">
        <v>1558</v>
      </c>
      <c r="D87" s="7">
        <v>79</v>
      </c>
      <c r="E87">
        <f t="shared" si="9"/>
        <v>0</v>
      </c>
      <c r="F87">
        <f t="shared" si="9"/>
        <v>1</v>
      </c>
      <c r="G87">
        <f t="shared" si="9"/>
        <v>0</v>
      </c>
      <c r="H87" s="34">
        <f t="shared" si="9"/>
        <v>0</v>
      </c>
      <c r="I87">
        <f t="shared" si="10"/>
        <v>1623.9902577876665</v>
      </c>
      <c r="J87">
        <f t="shared" si="11"/>
        <v>-17.950393545873375</v>
      </c>
      <c r="K87">
        <f t="shared" si="12"/>
        <v>-76.284469242361354</v>
      </c>
      <c r="L87">
        <f t="shared" si="13"/>
        <v>1512.9951441261858</v>
      </c>
      <c r="M87">
        <f t="shared" si="14"/>
        <v>-45.004855873814222</v>
      </c>
      <c r="N87">
        <f t="shared" si="15"/>
        <v>2025.4370522227905</v>
      </c>
      <c r="O87" s="34"/>
    </row>
    <row r="88" spans="2:15" x14ac:dyDescent="0.3">
      <c r="B88" s="7">
        <v>19993</v>
      </c>
      <c r="C88" s="34">
        <v>1336</v>
      </c>
      <c r="D88" s="7">
        <v>80</v>
      </c>
      <c r="E88">
        <f t="shared" si="9"/>
        <v>0</v>
      </c>
      <c r="F88">
        <f t="shared" si="9"/>
        <v>0</v>
      </c>
      <c r="G88">
        <f t="shared" si="9"/>
        <v>1</v>
      </c>
      <c r="H88" s="34">
        <f t="shared" si="9"/>
        <v>0</v>
      </c>
      <c r="I88">
        <f t="shared" si="10"/>
        <v>1392.9874246992895</v>
      </c>
      <c r="J88">
        <f t="shared" si="11"/>
        <v>-51.631539880389084</v>
      </c>
      <c r="K88">
        <f t="shared" si="12"/>
        <v>14.317740012918367</v>
      </c>
      <c r="L88">
        <f t="shared" si="13"/>
        <v>1647.7362291472987</v>
      </c>
      <c r="M88">
        <f t="shared" si="14"/>
        <v>311.73622914729867</v>
      </c>
      <c r="N88">
        <f t="shared" si="15"/>
        <v>97179.476562977114</v>
      </c>
      <c r="O88" s="34"/>
    </row>
    <row r="89" spans="2:15" x14ac:dyDescent="0.3">
      <c r="B89" s="7">
        <v>19994</v>
      </c>
      <c r="C89" s="34">
        <v>2343</v>
      </c>
      <c r="D89" s="7">
        <v>81</v>
      </c>
      <c r="E89">
        <f t="shared" si="9"/>
        <v>0</v>
      </c>
      <c r="F89">
        <f t="shared" si="9"/>
        <v>0</v>
      </c>
      <c r="G89">
        <f t="shared" si="9"/>
        <v>0</v>
      </c>
      <c r="H89" s="34">
        <f t="shared" si="9"/>
        <v>1</v>
      </c>
      <c r="I89">
        <f t="shared" si="10"/>
        <v>1933.2502131611341</v>
      </c>
      <c r="J89">
        <f t="shared" si="11"/>
        <v>41.940162608788604</v>
      </c>
      <c r="K89">
        <f t="shared" si="12"/>
        <v>211.65244204763349</v>
      </c>
      <c r="L89">
        <f t="shared" si="13"/>
        <v>1476.9460539982672</v>
      </c>
      <c r="M89">
        <f t="shared" si="14"/>
        <v>-866.05394600173281</v>
      </c>
      <c r="N89">
        <f t="shared" si="15"/>
        <v>750049.43738517235</v>
      </c>
      <c r="O89" s="34"/>
    </row>
    <row r="90" spans="2:15" x14ac:dyDescent="0.3">
      <c r="B90" s="7">
        <v>20001</v>
      </c>
      <c r="C90" s="34">
        <v>1945</v>
      </c>
      <c r="D90" s="7">
        <v>82</v>
      </c>
      <c r="E90">
        <f t="shared" si="9"/>
        <v>1</v>
      </c>
      <c r="F90">
        <f t="shared" si="9"/>
        <v>0</v>
      </c>
      <c r="G90">
        <f t="shared" si="9"/>
        <v>0</v>
      </c>
      <c r="H90" s="34">
        <f t="shared" si="9"/>
        <v>0</v>
      </c>
      <c r="I90">
        <f t="shared" si="10"/>
        <v>2041.1155786661743</v>
      </c>
      <c r="J90">
        <f t="shared" si="11"/>
        <v>52.362180824817138</v>
      </c>
      <c r="K90">
        <f t="shared" si="12"/>
        <v>-118.17966514787413</v>
      </c>
      <c r="L90">
        <f t="shared" si="13"/>
        <v>1848.5388930500931</v>
      </c>
      <c r="M90">
        <f t="shared" si="14"/>
        <v>-96.461106949906934</v>
      </c>
      <c r="N90">
        <f t="shared" si="15"/>
        <v>9304.7451540013844</v>
      </c>
      <c r="O90" s="34"/>
    </row>
    <row r="91" spans="2:15" x14ac:dyDescent="0.3">
      <c r="B91" s="7">
        <v>20002</v>
      </c>
      <c r="C91" s="34">
        <v>1825</v>
      </c>
      <c r="D91" s="7">
        <v>83</v>
      </c>
      <c r="E91">
        <f t="shared" si="9"/>
        <v>0</v>
      </c>
      <c r="F91">
        <f t="shared" si="9"/>
        <v>1</v>
      </c>
      <c r="G91">
        <f t="shared" si="9"/>
        <v>0</v>
      </c>
      <c r="H91" s="34">
        <f t="shared" si="9"/>
        <v>0</v>
      </c>
      <c r="I91">
        <f t="shared" si="10"/>
        <v>1962.1255279483973</v>
      </c>
      <c r="J91">
        <f t="shared" si="11"/>
        <v>31.596900026102311</v>
      </c>
      <c r="K91">
        <f t="shared" si="12"/>
        <v>-93.164085753354115</v>
      </c>
      <c r="L91">
        <f t="shared" si="13"/>
        <v>2017.1932902486301</v>
      </c>
      <c r="M91">
        <f t="shared" si="14"/>
        <v>192.19329024863009</v>
      </c>
      <c r="N91">
        <f t="shared" si="15"/>
        <v>36938.260816594171</v>
      </c>
      <c r="O91" s="34"/>
    </row>
    <row r="92" spans="2:15" x14ac:dyDescent="0.3">
      <c r="B92" s="7">
        <v>20003</v>
      </c>
      <c r="C92" s="34">
        <v>1870</v>
      </c>
      <c r="D92" s="7">
        <v>84</v>
      </c>
      <c r="E92">
        <f t="shared" si="9"/>
        <v>0</v>
      </c>
      <c r="F92">
        <f t="shared" si="9"/>
        <v>0</v>
      </c>
      <c r="G92">
        <f t="shared" si="9"/>
        <v>1</v>
      </c>
      <c r="H92" s="34">
        <f t="shared" si="9"/>
        <v>0</v>
      </c>
      <c r="I92">
        <f t="shared" si="10"/>
        <v>1899.3805074828651</v>
      </c>
      <c r="J92">
        <f t="shared" si="11"/>
        <v>16.682524784113717</v>
      </c>
      <c r="K92">
        <f t="shared" si="12"/>
        <v>2.1941893118176008</v>
      </c>
      <c r="L92">
        <f t="shared" si="13"/>
        <v>2008.040167987418</v>
      </c>
      <c r="M92">
        <f t="shared" si="14"/>
        <v>138.04016798741804</v>
      </c>
      <c r="N92">
        <f t="shared" si="15"/>
        <v>19055.087977994594</v>
      </c>
      <c r="O92" s="34"/>
    </row>
    <row r="93" spans="2:15" x14ac:dyDescent="0.3">
      <c r="B93" s="7">
        <v>20004</v>
      </c>
      <c r="C93" s="34">
        <v>1007</v>
      </c>
      <c r="D93" s="7">
        <v>85</v>
      </c>
      <c r="E93">
        <f t="shared" si="9"/>
        <v>0</v>
      </c>
      <c r="F93">
        <f t="shared" si="9"/>
        <v>0</v>
      </c>
      <c r="G93">
        <f t="shared" si="9"/>
        <v>0</v>
      </c>
      <c r="H93" s="34">
        <f t="shared" si="9"/>
        <v>1</v>
      </c>
      <c r="I93">
        <f t="shared" si="10"/>
        <v>1150.1232937615118</v>
      </c>
      <c r="J93">
        <f t="shared" si="11"/>
        <v>-104.40376022355797</v>
      </c>
      <c r="K93">
        <f t="shared" si="12"/>
        <v>113.22420139524748</v>
      </c>
      <c r="L93">
        <f t="shared" si="13"/>
        <v>2127.715474314612</v>
      </c>
      <c r="M93">
        <f t="shared" si="14"/>
        <v>1120.715474314612</v>
      </c>
      <c r="N93">
        <f t="shared" si="15"/>
        <v>1256003.1743682257</v>
      </c>
      <c r="O93" s="34"/>
    </row>
    <row r="94" spans="2:15" x14ac:dyDescent="0.3">
      <c r="B94" s="7">
        <v>20011</v>
      </c>
      <c r="C94" s="34">
        <v>1431</v>
      </c>
      <c r="D94" s="7">
        <v>86</v>
      </c>
      <c r="E94">
        <f t="shared" si="9"/>
        <v>1</v>
      </c>
      <c r="F94">
        <f t="shared" si="9"/>
        <v>0</v>
      </c>
      <c r="G94">
        <f t="shared" si="9"/>
        <v>0</v>
      </c>
      <c r="H94" s="34">
        <f t="shared" si="9"/>
        <v>0</v>
      </c>
      <c r="I94">
        <f t="shared" si="10"/>
        <v>1389.8034070911954</v>
      </c>
      <c r="J94">
        <f t="shared" si="11"/>
        <v>-50.008047499593999</v>
      </c>
      <c r="K94">
        <f t="shared" si="12"/>
        <v>-73.962648314686376</v>
      </c>
      <c r="L94">
        <f t="shared" si="13"/>
        <v>927.53986839007962</v>
      </c>
      <c r="M94">
        <f t="shared" si="14"/>
        <v>-503.46013160992038</v>
      </c>
      <c r="N94">
        <f t="shared" si="15"/>
        <v>253472.10412067836</v>
      </c>
      <c r="O94" s="34"/>
    </row>
    <row r="95" spans="2:15" x14ac:dyDescent="0.3">
      <c r="B95" s="7">
        <v>20012</v>
      </c>
      <c r="C95" s="34">
        <v>1475</v>
      </c>
      <c r="D95" s="7">
        <v>87</v>
      </c>
      <c r="E95">
        <f t="shared" si="9"/>
        <v>0</v>
      </c>
      <c r="F95">
        <f t="shared" si="9"/>
        <v>1</v>
      </c>
      <c r="G95">
        <f t="shared" si="9"/>
        <v>0</v>
      </c>
      <c r="H95" s="34">
        <f t="shared" si="9"/>
        <v>0</v>
      </c>
      <c r="I95">
        <f t="shared" si="10"/>
        <v>1495.8712650359623</v>
      </c>
      <c r="J95">
        <f t="shared" si="11"/>
        <v>-25.33423751247657</v>
      </c>
      <c r="K95">
        <f t="shared" si="12"/>
        <v>-73.107316259853107</v>
      </c>
      <c r="L95">
        <f t="shared" si="13"/>
        <v>1246.6312738382474</v>
      </c>
      <c r="M95">
        <f t="shared" si="14"/>
        <v>-228.36872616175265</v>
      </c>
      <c r="N95">
        <f t="shared" si="15"/>
        <v>52152.275088741568</v>
      </c>
      <c r="O95" s="34"/>
    </row>
    <row r="96" spans="2:15" x14ac:dyDescent="0.3">
      <c r="B96" s="7">
        <v>20013</v>
      </c>
      <c r="C96" s="34">
        <v>1450</v>
      </c>
      <c r="D96" s="7">
        <v>88</v>
      </c>
      <c r="E96">
        <f t="shared" si="9"/>
        <v>0</v>
      </c>
      <c r="F96">
        <f t="shared" si="9"/>
        <v>0</v>
      </c>
      <c r="G96">
        <f t="shared" si="9"/>
        <v>1</v>
      </c>
      <c r="H96" s="34">
        <f t="shared" si="9"/>
        <v>0</v>
      </c>
      <c r="I96">
        <f t="shared" si="10"/>
        <v>1455.0016461731111</v>
      </c>
      <c r="J96">
        <f t="shared" si="11"/>
        <v>-27.790203066065487</v>
      </c>
      <c r="K96">
        <f t="shared" si="12"/>
        <v>0.19779171379651173</v>
      </c>
      <c r="L96">
        <f t="shared" si="13"/>
        <v>1472.7312168353033</v>
      </c>
      <c r="M96">
        <f t="shared" si="14"/>
        <v>22.731216835303258</v>
      </c>
      <c r="N96">
        <f t="shared" si="15"/>
        <v>516.70821881357426</v>
      </c>
      <c r="O96" s="34"/>
    </row>
    <row r="97" spans="1:15" x14ac:dyDescent="0.3">
      <c r="B97" s="7">
        <v>20014</v>
      </c>
      <c r="C97" s="34">
        <v>1375</v>
      </c>
      <c r="D97" s="7">
        <v>89</v>
      </c>
      <c r="E97">
        <f t="shared" si="9"/>
        <v>0</v>
      </c>
      <c r="F97">
        <f t="shared" si="9"/>
        <v>0</v>
      </c>
      <c r="G97">
        <f t="shared" si="9"/>
        <v>0</v>
      </c>
      <c r="H97" s="34">
        <f t="shared" si="9"/>
        <v>1</v>
      </c>
      <c r="I97">
        <f t="shared" si="10"/>
        <v>1314.1464081417139</v>
      </c>
      <c r="J97">
        <f t="shared" si="11"/>
        <v>-45.664487895480697</v>
      </c>
      <c r="K97">
        <f t="shared" si="12"/>
        <v>98.694608646014984</v>
      </c>
      <c r="L97">
        <f t="shared" si="13"/>
        <v>1540.4356445022931</v>
      </c>
      <c r="M97">
        <f t="shared" si="14"/>
        <v>165.43564450229314</v>
      </c>
      <c r="N97">
        <f t="shared" si="15"/>
        <v>27368.952471889115</v>
      </c>
      <c r="O97" s="34"/>
    </row>
    <row r="98" spans="1:15" x14ac:dyDescent="0.3">
      <c r="B98" s="7">
        <v>20021</v>
      </c>
      <c r="C98" s="34">
        <v>1495</v>
      </c>
      <c r="D98" s="7">
        <v>90</v>
      </c>
      <c r="E98">
        <f t="shared" si="9"/>
        <v>1</v>
      </c>
      <c r="F98">
        <f t="shared" si="9"/>
        <v>0</v>
      </c>
      <c r="G98">
        <f t="shared" si="9"/>
        <v>0</v>
      </c>
      <c r="H98" s="34">
        <f t="shared" si="9"/>
        <v>0</v>
      </c>
      <c r="I98">
        <f t="shared" si="10"/>
        <v>1473.8419206722419</v>
      </c>
      <c r="J98">
        <f t="shared" si="11"/>
        <v>-13.199427929693599</v>
      </c>
      <c r="K98">
        <f t="shared" si="12"/>
        <v>-47.572551906127984</v>
      </c>
      <c r="L98">
        <f t="shared" si="13"/>
        <v>1194.5192719315467</v>
      </c>
      <c r="M98">
        <f t="shared" si="14"/>
        <v>-300.48072806845335</v>
      </c>
      <c r="N98">
        <f t="shared" si="15"/>
        <v>90288.667940547806</v>
      </c>
      <c r="O98" s="34"/>
    </row>
    <row r="99" spans="1:15" x14ac:dyDescent="0.3">
      <c r="B99" s="7">
        <v>20022</v>
      </c>
      <c r="C99" s="34">
        <v>1429</v>
      </c>
      <c r="D99" s="7">
        <v>91</v>
      </c>
      <c r="E99">
        <f t="shared" si="9"/>
        <v>0</v>
      </c>
      <c r="F99">
        <f t="shared" si="9"/>
        <v>1</v>
      </c>
      <c r="G99">
        <f t="shared" si="9"/>
        <v>0</v>
      </c>
      <c r="H99" s="34">
        <f t="shared" si="9"/>
        <v>0</v>
      </c>
      <c r="I99">
        <f t="shared" si="10"/>
        <v>1488.9811360556005</v>
      </c>
      <c r="J99">
        <f t="shared" si="11"/>
        <v>-8.7194135520213969</v>
      </c>
      <c r="K99">
        <f t="shared" si="12"/>
        <v>-69.465616184045786</v>
      </c>
      <c r="L99">
        <f t="shared" si="13"/>
        <v>1387.5351764826951</v>
      </c>
      <c r="M99">
        <f t="shared" si="14"/>
        <v>-41.464823517304922</v>
      </c>
      <c r="N99">
        <f t="shared" si="15"/>
        <v>1719.3315893212432</v>
      </c>
      <c r="O99" s="34"/>
    </row>
    <row r="100" spans="1:15" x14ac:dyDescent="0.3">
      <c r="B100" s="7">
        <v>20023</v>
      </c>
      <c r="C100" s="34">
        <v>1443</v>
      </c>
      <c r="D100" s="7">
        <v>92</v>
      </c>
      <c r="E100">
        <f t="shared" si="9"/>
        <v>0</v>
      </c>
      <c r="F100">
        <f t="shared" si="9"/>
        <v>0</v>
      </c>
      <c r="G100">
        <f t="shared" si="9"/>
        <v>1</v>
      </c>
      <c r="H100" s="34">
        <f t="shared" si="9"/>
        <v>0</v>
      </c>
      <c r="I100">
        <f t="shared" si="10"/>
        <v>1454.6604604689442</v>
      </c>
      <c r="J100">
        <f t="shared" si="11"/>
        <v>-12.766679355634954</v>
      </c>
      <c r="K100">
        <f t="shared" si="12"/>
        <v>-3.0921370545772628</v>
      </c>
      <c r="L100">
        <f t="shared" si="13"/>
        <v>1480.4595142173755</v>
      </c>
      <c r="M100">
        <f t="shared" si="14"/>
        <v>37.459514217375499</v>
      </c>
      <c r="N100">
        <f t="shared" si="15"/>
        <v>1403.2152054017572</v>
      </c>
      <c r="O100" s="34"/>
    </row>
    <row r="101" spans="1:15" x14ac:dyDescent="0.3">
      <c r="B101" s="7">
        <v>20024</v>
      </c>
      <c r="C101" s="34">
        <v>1472</v>
      </c>
      <c r="D101" s="7">
        <v>93</v>
      </c>
      <c r="E101">
        <f t="shared" si="9"/>
        <v>0</v>
      </c>
      <c r="F101">
        <f t="shared" si="9"/>
        <v>0</v>
      </c>
      <c r="G101">
        <f t="shared" si="9"/>
        <v>0</v>
      </c>
      <c r="H101" s="34">
        <f t="shared" si="9"/>
        <v>1</v>
      </c>
      <c r="I101">
        <f t="shared" si="10"/>
        <v>1395.0178571872154</v>
      </c>
      <c r="J101">
        <f t="shared" si="11"/>
        <v>-20.177225119441687</v>
      </c>
      <c r="K101">
        <f t="shared" si="12"/>
        <v>92.670747382460036</v>
      </c>
      <c r="L101">
        <f t="shared" si="13"/>
        <v>1540.5883897593242</v>
      </c>
      <c r="M101">
        <f t="shared" si="14"/>
        <v>68.588389759324173</v>
      </c>
      <c r="N101">
        <f t="shared" si="15"/>
        <v>4704.367209776965</v>
      </c>
      <c r="O101" s="34"/>
    </row>
    <row r="102" spans="1:15" x14ac:dyDescent="0.3">
      <c r="B102" s="7">
        <v>20031</v>
      </c>
      <c r="C102" s="34">
        <v>1475</v>
      </c>
      <c r="D102" s="7">
        <v>94</v>
      </c>
      <c r="E102">
        <f t="shared" si="9"/>
        <v>1</v>
      </c>
      <c r="F102">
        <f t="shared" si="9"/>
        <v>0</v>
      </c>
      <c r="G102">
        <f t="shared" si="9"/>
        <v>0</v>
      </c>
      <c r="H102" s="34">
        <f t="shared" si="9"/>
        <v>0</v>
      </c>
      <c r="I102">
        <f t="shared" si="10"/>
        <v>1475.8062657573596</v>
      </c>
      <c r="J102">
        <f t="shared" si="11"/>
        <v>-4.2157168149210609</v>
      </c>
      <c r="K102">
        <f t="shared" si="12"/>
        <v>-34.597810956127923</v>
      </c>
      <c r="L102">
        <f t="shared" si="13"/>
        <v>1327.2680801616457</v>
      </c>
      <c r="M102">
        <f t="shared" si="14"/>
        <v>-147.73191983835432</v>
      </c>
      <c r="N102">
        <f t="shared" si="15"/>
        <v>21824.720139125944</v>
      </c>
      <c r="O102" s="34"/>
    </row>
    <row r="103" spans="1:15" x14ac:dyDescent="0.3">
      <c r="B103" s="7">
        <v>20032</v>
      </c>
      <c r="C103" s="34">
        <v>1545</v>
      </c>
      <c r="D103" s="7">
        <v>95</v>
      </c>
      <c r="E103">
        <f t="shared" si="9"/>
        <v>0</v>
      </c>
      <c r="F103">
        <f t="shared" si="9"/>
        <v>1</v>
      </c>
      <c r="G103">
        <f t="shared" si="9"/>
        <v>0</v>
      </c>
      <c r="H103" s="34">
        <f t="shared" si="9"/>
        <v>0</v>
      </c>
      <c r="I103">
        <f t="shared" si="10"/>
        <v>1569.2368241568618</v>
      </c>
      <c r="J103">
        <f t="shared" si="11"/>
        <v>11.221038997777649</v>
      </c>
      <c r="K103">
        <f t="shared" si="12"/>
        <v>-56.917434398402854</v>
      </c>
      <c r="L103">
        <f t="shared" si="13"/>
        <v>1402.1249327583928</v>
      </c>
      <c r="M103">
        <f t="shared" si="14"/>
        <v>-142.87506724160721</v>
      </c>
      <c r="N103">
        <f t="shared" si="15"/>
        <v>20413.284839293781</v>
      </c>
      <c r="O103" s="34"/>
    </row>
    <row r="104" spans="1:15" x14ac:dyDescent="0.3">
      <c r="B104" s="7">
        <v>20033</v>
      </c>
      <c r="C104" s="34">
        <v>1715</v>
      </c>
      <c r="D104" s="7">
        <v>96</v>
      </c>
      <c r="E104">
        <f t="shared" si="9"/>
        <v>0</v>
      </c>
      <c r="F104">
        <f t="shared" si="9"/>
        <v>0</v>
      </c>
      <c r="G104">
        <f t="shared" si="9"/>
        <v>1</v>
      </c>
      <c r="H104" s="34">
        <f t="shared" si="9"/>
        <v>0</v>
      </c>
      <c r="I104">
        <f t="shared" si="10"/>
        <v>1674.5223801318668</v>
      </c>
      <c r="J104">
        <f t="shared" si="11"/>
        <v>26.091559926797494</v>
      </c>
      <c r="K104">
        <f t="shared" si="12"/>
        <v>8.9957654897543922</v>
      </c>
      <c r="L104">
        <f t="shared" si="13"/>
        <v>1577.3657261000621</v>
      </c>
      <c r="M104">
        <f t="shared" si="14"/>
        <v>-137.63427389993785</v>
      </c>
      <c r="N104">
        <f t="shared" si="15"/>
        <v>18943.193351963113</v>
      </c>
      <c r="O104" s="34"/>
    </row>
    <row r="105" spans="1:15" x14ac:dyDescent="0.3">
      <c r="B105" s="7">
        <v>20034</v>
      </c>
      <c r="C105" s="34">
        <v>2006</v>
      </c>
      <c r="D105" s="7">
        <v>97</v>
      </c>
      <c r="E105">
        <f t="shared" si="9"/>
        <v>0</v>
      </c>
      <c r="F105">
        <f t="shared" si="9"/>
        <v>0</v>
      </c>
      <c r="G105">
        <f t="shared" si="9"/>
        <v>0</v>
      </c>
      <c r="H105" s="34">
        <f t="shared" si="9"/>
        <v>1</v>
      </c>
      <c r="I105">
        <f t="shared" si="10"/>
        <v>1845.9917050771173</v>
      </c>
      <c r="J105">
        <f t="shared" si="11"/>
        <v>49.074116652671137</v>
      </c>
      <c r="K105">
        <f t="shared" si="12"/>
        <v>111.35273621445768</v>
      </c>
      <c r="L105">
        <f t="shared" si="13"/>
        <v>1793.2846874411243</v>
      </c>
      <c r="M105">
        <f t="shared" si="14"/>
        <v>-212.71531255887567</v>
      </c>
      <c r="N105">
        <f t="shared" si="15"/>
        <v>45247.804197020167</v>
      </c>
      <c r="O105" s="34"/>
    </row>
    <row r="106" spans="1:15" x14ac:dyDescent="0.3">
      <c r="B106" s="7">
        <v>20041</v>
      </c>
      <c r="C106" s="34">
        <v>1909</v>
      </c>
      <c r="D106" s="7">
        <v>98</v>
      </c>
      <c r="E106">
        <f t="shared" si="9"/>
        <v>1</v>
      </c>
      <c r="F106">
        <f t="shared" si="9"/>
        <v>0</v>
      </c>
      <c r="G106">
        <f t="shared" si="9"/>
        <v>0</v>
      </c>
      <c r="H106" s="34">
        <f t="shared" si="9"/>
        <v>0</v>
      </c>
      <c r="I106">
        <f t="shared" si="10"/>
        <v>1928.2344358777336</v>
      </c>
      <c r="J106">
        <f t="shared" si="11"/>
        <v>54.317694004936833</v>
      </c>
      <c r="K106">
        <f t="shared" si="12"/>
        <v>-30.335428197622253</v>
      </c>
      <c r="L106">
        <f t="shared" si="13"/>
        <v>1860.4680107736606</v>
      </c>
      <c r="M106">
        <f t="shared" si="14"/>
        <v>-48.531989226339419</v>
      </c>
      <c r="N106">
        <f t="shared" si="15"/>
        <v>2355.3539782655253</v>
      </c>
      <c r="O106" s="34"/>
    </row>
    <row r="107" spans="1:15" x14ac:dyDescent="0.3">
      <c r="B107" s="7">
        <v>20042</v>
      </c>
      <c r="C107" s="34">
        <v>2014</v>
      </c>
      <c r="D107" s="7">
        <v>99</v>
      </c>
      <c r="E107">
        <f t="shared" si="9"/>
        <v>0</v>
      </c>
      <c r="F107">
        <f t="shared" si="9"/>
        <v>1</v>
      </c>
      <c r="G107">
        <f t="shared" si="9"/>
        <v>0</v>
      </c>
      <c r="H107" s="34">
        <f t="shared" si="9"/>
        <v>0</v>
      </c>
      <c r="I107">
        <f t="shared" si="10"/>
        <v>2042.9443523378195</v>
      </c>
      <c r="J107">
        <f t="shared" si="11"/>
        <v>63.865011493280846</v>
      </c>
      <c r="K107">
        <f t="shared" si="12"/>
        <v>-49.156640818288274</v>
      </c>
      <c r="L107">
        <f t="shared" si="13"/>
        <v>1925.6346954842677</v>
      </c>
      <c r="M107">
        <f t="shared" si="14"/>
        <v>-88.365304515732305</v>
      </c>
      <c r="N107">
        <f t="shared" si="15"/>
        <v>7808.4270421581004</v>
      </c>
      <c r="O107" s="34"/>
    </row>
    <row r="108" spans="1:15" x14ac:dyDescent="0.3">
      <c r="B108" s="7">
        <v>20043</v>
      </c>
      <c r="C108" s="34">
        <v>2350</v>
      </c>
      <c r="D108" s="7">
        <v>100</v>
      </c>
      <c r="E108">
        <f t="shared" si="9"/>
        <v>0</v>
      </c>
      <c r="F108">
        <f t="shared" si="9"/>
        <v>0</v>
      </c>
      <c r="G108">
        <f t="shared" si="9"/>
        <v>1</v>
      </c>
      <c r="H108" s="34">
        <f t="shared" si="9"/>
        <v>0</v>
      </c>
      <c r="I108">
        <f t="shared" si="10"/>
        <v>2266.8670788519516</v>
      </c>
      <c r="J108">
        <f t="shared" si="11"/>
        <v>89.168299891018364</v>
      </c>
      <c r="K108">
        <f t="shared" si="12"/>
        <v>29.564223424948544</v>
      </c>
      <c r="L108">
        <f t="shared" si="13"/>
        <v>2115.8051293208546</v>
      </c>
      <c r="M108">
        <f t="shared" si="14"/>
        <v>-234.19487067914542</v>
      </c>
      <c r="N108">
        <f t="shared" si="15"/>
        <v>54847.23745242165</v>
      </c>
      <c r="O108" s="34"/>
    </row>
    <row r="109" spans="1:15" x14ac:dyDescent="0.3">
      <c r="B109" s="7">
        <v>20044</v>
      </c>
      <c r="C109" s="34">
        <v>3490</v>
      </c>
      <c r="D109" s="7">
        <v>101</v>
      </c>
      <c r="E109">
        <f t="shared" si="9"/>
        <v>0</v>
      </c>
      <c r="F109">
        <f t="shared" si="9"/>
        <v>0</v>
      </c>
      <c r="G109">
        <f t="shared" si="9"/>
        <v>0</v>
      </c>
      <c r="H109" s="34">
        <f t="shared" si="9"/>
        <v>1</v>
      </c>
      <c r="I109">
        <f t="shared" si="10"/>
        <v>3054.9273792314098</v>
      </c>
      <c r="J109">
        <f t="shared" si="11"/>
        <v>199.65510675894666</v>
      </c>
      <c r="K109">
        <f t="shared" si="12"/>
        <v>201.16490622711561</v>
      </c>
      <c r="L109">
        <f t="shared" si="13"/>
        <v>2467.3881149574277</v>
      </c>
      <c r="M109">
        <f t="shared" si="14"/>
        <v>-1022.6118850425723</v>
      </c>
      <c r="N109">
        <f t="shared" si="15"/>
        <v>1045735.0674303232</v>
      </c>
      <c r="O109" s="34"/>
    </row>
    <row r="110" spans="1:15" x14ac:dyDescent="0.3">
      <c r="B110" s="7">
        <v>20051</v>
      </c>
      <c r="C110" s="34">
        <v>3243</v>
      </c>
      <c r="D110" s="7">
        <v>102</v>
      </c>
      <c r="E110">
        <f t="shared" si="9"/>
        <v>1</v>
      </c>
      <c r="F110">
        <f t="shared" si="9"/>
        <v>0</v>
      </c>
      <c r="G110">
        <f t="shared" si="9"/>
        <v>0</v>
      </c>
      <c r="H110" s="34">
        <f t="shared" si="9"/>
        <v>0</v>
      </c>
      <c r="I110">
        <f t="shared" si="10"/>
        <v>3267.398962589134</v>
      </c>
      <c r="J110">
        <f t="shared" si="11"/>
        <v>201.68124466538546</v>
      </c>
      <c r="K110">
        <f t="shared" si="12"/>
        <v>-28.688427553104592</v>
      </c>
      <c r="L110">
        <f t="shared" si="13"/>
        <v>3224.2470577927343</v>
      </c>
      <c r="M110">
        <f t="shared" si="14"/>
        <v>-18.752942207265733</v>
      </c>
      <c r="N110">
        <f t="shared" si="15"/>
        <v>351.67284142904856</v>
      </c>
      <c r="O110" s="34"/>
    </row>
    <row r="111" spans="1:15" ht="15" thickBot="1" x14ac:dyDescent="0.35">
      <c r="B111" s="7">
        <v>20052</v>
      </c>
      <c r="C111" s="34">
        <v>3520</v>
      </c>
      <c r="D111" s="7">
        <v>103</v>
      </c>
      <c r="E111">
        <f t="shared" si="9"/>
        <v>0</v>
      </c>
      <c r="F111">
        <f t="shared" si="9"/>
        <v>1</v>
      </c>
      <c r="G111">
        <f t="shared" si="9"/>
        <v>0</v>
      </c>
      <c r="H111" s="34">
        <f t="shared" si="9"/>
        <v>0</v>
      </c>
      <c r="I111">
        <f t="shared" si="10"/>
        <v>3537.4762623739252</v>
      </c>
      <c r="J111">
        <f t="shared" si="11"/>
        <v>212.49387626973154</v>
      </c>
      <c r="K111">
        <f t="shared" si="12"/>
        <v>-40.367302656904222</v>
      </c>
      <c r="L111">
        <f t="shared" si="13"/>
        <v>3419.9235664362309</v>
      </c>
      <c r="M111">
        <f t="shared" si="14"/>
        <v>-100.07643356376911</v>
      </c>
      <c r="N111">
        <f t="shared" si="15"/>
        <v>10015.292554843494</v>
      </c>
      <c r="O111" s="34"/>
    </row>
    <row r="112" spans="1:15" ht="29.4" thickBot="1" x14ac:dyDescent="0.35">
      <c r="A112" s="67" t="s">
        <v>41</v>
      </c>
      <c r="B112" s="8">
        <v>20053</v>
      </c>
      <c r="C112" s="46">
        <v>3678</v>
      </c>
      <c r="D112" s="8">
        <v>104</v>
      </c>
      <c r="E112" s="37">
        <f t="shared" si="9"/>
        <v>0</v>
      </c>
      <c r="F112" s="37">
        <f t="shared" si="9"/>
        <v>0</v>
      </c>
      <c r="G112" s="37">
        <f t="shared" si="9"/>
        <v>1</v>
      </c>
      <c r="H112" s="46">
        <f t="shared" si="9"/>
        <v>0</v>
      </c>
      <c r="I112" s="37">
        <f t="shared" si="10"/>
        <v>3680.577679527566</v>
      </c>
      <c r="J112" s="37">
        <f t="shared" si="11"/>
        <v>201.52372462528308</v>
      </c>
      <c r="K112" s="37">
        <f t="shared" si="12"/>
        <v>20.64684086601936</v>
      </c>
      <c r="L112" s="37">
        <f t="shared" si="13"/>
        <v>3779.5343620686053</v>
      </c>
      <c r="M112" s="37">
        <f t="shared" si="14"/>
        <v>101.53436206860533</v>
      </c>
      <c r="N112" s="37">
        <f t="shared" si="15"/>
        <v>10309.226680678641</v>
      </c>
      <c r="O112" s="46"/>
    </row>
    <row r="113" spans="1:15" x14ac:dyDescent="0.3">
      <c r="A113" s="47">
        <v>1</v>
      </c>
      <c r="B113" s="50">
        <v>20054</v>
      </c>
      <c r="C113" s="50"/>
      <c r="D113" s="44"/>
      <c r="E113" s="50">
        <f t="shared" si="9"/>
        <v>0</v>
      </c>
      <c r="F113" s="50">
        <f t="shared" si="9"/>
        <v>0</v>
      </c>
      <c r="G113" s="50">
        <f t="shared" si="9"/>
        <v>0</v>
      </c>
      <c r="H113" s="45">
        <f t="shared" si="9"/>
        <v>1</v>
      </c>
      <c r="I113" s="50"/>
      <c r="J113" s="50"/>
      <c r="K113" s="50"/>
      <c r="L113" s="50">
        <f>$I$112+$J$112*A113+K109</f>
        <v>4083.266310379965</v>
      </c>
      <c r="M113" s="50"/>
      <c r="N113" s="50"/>
      <c r="O113" s="45"/>
    </row>
    <row r="114" spans="1:15" x14ac:dyDescent="0.3">
      <c r="A114" s="9">
        <v>2</v>
      </c>
      <c r="B114">
        <v>20061</v>
      </c>
      <c r="D114" s="7"/>
      <c r="E114">
        <f t="shared" si="9"/>
        <v>1</v>
      </c>
      <c r="F114">
        <f t="shared" si="9"/>
        <v>0</v>
      </c>
      <c r="G114">
        <f t="shared" si="9"/>
        <v>0</v>
      </c>
      <c r="H114" s="34">
        <f t="shared" si="9"/>
        <v>0</v>
      </c>
      <c r="L114">
        <f t="shared" ref="L114:L116" si="16">$I$112+$J$112*A114+K110</f>
        <v>4054.9367012250277</v>
      </c>
      <c r="O114" s="34"/>
    </row>
    <row r="115" spans="1:15" x14ac:dyDescent="0.3">
      <c r="A115" s="9">
        <v>3</v>
      </c>
      <c r="B115">
        <v>20062</v>
      </c>
      <c r="D115" s="7"/>
      <c r="E115">
        <f t="shared" ref="E115:H116" si="17">IF(RIGHT($B115,1)=RIGHT(E$8,1),1,0)</f>
        <v>0</v>
      </c>
      <c r="F115">
        <f t="shared" si="17"/>
        <v>1</v>
      </c>
      <c r="G115">
        <f t="shared" si="17"/>
        <v>0</v>
      </c>
      <c r="H115" s="34">
        <f t="shared" si="17"/>
        <v>0</v>
      </c>
      <c r="L115">
        <f t="shared" si="16"/>
        <v>4244.7815507465111</v>
      </c>
      <c r="O115" s="34"/>
    </row>
    <row r="116" spans="1:15" ht="15" thickBot="1" x14ac:dyDescent="0.35">
      <c r="A116" s="10">
        <v>4</v>
      </c>
      <c r="B116" s="37">
        <v>20063</v>
      </c>
      <c r="C116" s="37"/>
      <c r="D116" s="8"/>
      <c r="E116" s="37">
        <f t="shared" si="17"/>
        <v>0</v>
      </c>
      <c r="F116" s="37">
        <f t="shared" si="17"/>
        <v>0</v>
      </c>
      <c r="G116" s="37">
        <f t="shared" si="17"/>
        <v>1</v>
      </c>
      <c r="H116" s="46">
        <f t="shared" si="17"/>
        <v>0</v>
      </c>
      <c r="I116" s="37"/>
      <c r="J116" s="37"/>
      <c r="K116" s="37"/>
      <c r="L116" s="37">
        <f t="shared" si="16"/>
        <v>4507.3194188947173</v>
      </c>
      <c r="M116" s="37"/>
      <c r="N116" s="37"/>
      <c r="O116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Apple Data</vt:lpstr>
      <vt:lpstr>Part 1 Q1</vt:lpstr>
      <vt:lpstr>Part 1 Q2</vt:lpstr>
      <vt:lpstr>Part 1 Q3</vt:lpstr>
      <vt:lpstr>Part 2 Q1</vt:lpstr>
      <vt:lpstr>Part 2 Q2 Initial</vt:lpstr>
      <vt:lpstr>Part 2 Q2</vt:lpstr>
      <vt:lpstr>Part 2 Q3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Nehete, Rochan R</cp:lastModifiedBy>
  <dcterms:created xsi:type="dcterms:W3CDTF">2018-02-07T18:34:42Z</dcterms:created>
  <dcterms:modified xsi:type="dcterms:W3CDTF">2022-11-02T00:33:43Z</dcterms:modified>
</cp:coreProperties>
</file>