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mcnamee\source\repos\RML\Rml.CoNexus\Rml.CoNexus.Core\Artifacts\"/>
    </mc:Choice>
  </mc:AlternateContent>
  <xr:revisionPtr revIDLastSave="0" documentId="13_ncr:1_{C81D7AD1-E2E5-4A91-9DF3-B602007D7E26}" xr6:coauthVersionLast="47" xr6:coauthVersionMax="47" xr10:uidLastSave="{00000000-0000-0000-0000-000000000000}"/>
  <bookViews>
    <workbookView xWindow="17172" yWindow="9768" windowWidth="30936" windowHeight="16896" activeTab="1" xr2:uid="{FE321F11-932C-4684-8119-2395D6E8CA28}"/>
  </bookViews>
  <sheets>
    <sheet name="Structure" sheetId="3" r:id="rId1"/>
    <sheet name="Functional" sheetId="4" r:id="rId2"/>
    <sheet name="Selection" sheetId="1" r:id="rId3"/>
    <sheet name="Balance" sheetId="2" r:id="rId4"/>
    <sheet name="_lists" sheetId="5" r:id="rId5"/>
  </sheets>
  <definedNames>
    <definedName name="costSsf">Selection!$U$32</definedName>
    <definedName name="costTsf">Selection!$Z$30</definedName>
    <definedName name="effortsf">Selection!$Z$32</definedName>
    <definedName name="impsf">Selection!$Z$33</definedName>
    <definedName name="refWorth">Selection!$R$35</definedName>
    <definedName name="worthsf">Selection!$U$30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7" i="4" l="1"/>
  <c r="O27" i="4"/>
  <c r="M27" i="4"/>
  <c r="K27" i="4"/>
  <c r="I27" i="4"/>
  <c r="G27" i="4"/>
  <c r="E27" i="4"/>
  <c r="U25" i="4"/>
  <c r="Z25" i="4" s="1"/>
  <c r="U23" i="4"/>
  <c r="U27" i="4" s="1"/>
  <c r="Z21" i="4"/>
  <c r="Q21" i="4"/>
  <c r="O21" i="4"/>
  <c r="M21" i="4"/>
  <c r="K21" i="4"/>
  <c r="I21" i="4"/>
  <c r="G21" i="4"/>
  <c r="E21" i="4"/>
  <c r="P17" i="4"/>
  <c r="P18" i="4" s="1"/>
  <c r="N17" i="4"/>
  <c r="N18" i="4" s="1"/>
  <c r="L17" i="4"/>
  <c r="L18" i="4" s="1"/>
  <c r="J17" i="4"/>
  <c r="J18" i="4" s="1"/>
  <c r="H17" i="4"/>
  <c r="H18" i="4" s="1"/>
  <c r="F17" i="4"/>
  <c r="D17" i="4"/>
  <c r="D18" i="4" s="1"/>
  <c r="Q14" i="4"/>
  <c r="O14" i="4"/>
  <c r="M14" i="4"/>
  <c r="K14" i="4"/>
  <c r="I14" i="4"/>
  <c r="G14" i="4"/>
  <c r="E14" i="4"/>
  <c r="W12" i="4"/>
  <c r="Q12" i="4"/>
  <c r="O12" i="4"/>
  <c r="M12" i="4"/>
  <c r="K12" i="4"/>
  <c r="I12" i="4"/>
  <c r="G12" i="4"/>
  <c r="E12" i="4"/>
  <c r="S29" i="3"/>
  <c r="Q29" i="3"/>
  <c r="O29" i="3"/>
  <c r="M29" i="3"/>
  <c r="K29" i="3"/>
  <c r="I29" i="3"/>
  <c r="G29" i="3"/>
  <c r="W29" i="3"/>
  <c r="G23" i="3"/>
  <c r="R19" i="3"/>
  <c r="P19" i="3"/>
  <c r="N19" i="3"/>
  <c r="L19" i="3"/>
  <c r="J19" i="3"/>
  <c r="H19" i="3"/>
  <c r="F19" i="3"/>
  <c r="T17" i="3"/>
  <c r="T16" i="3"/>
  <c r="T15" i="3"/>
  <c r="T14" i="3"/>
  <c r="T11" i="3"/>
  <c r="E15" i="2"/>
  <c r="R15" i="2" s="1"/>
  <c r="G15" i="2"/>
  <c r="I15" i="2"/>
  <c r="K15" i="2"/>
  <c r="M15" i="2"/>
  <c r="O15" i="2"/>
  <c r="Q15" i="2"/>
  <c r="E17" i="2"/>
  <c r="R17" i="2" s="1"/>
  <c r="G17" i="2"/>
  <c r="I17" i="2"/>
  <c r="K17" i="2"/>
  <c r="M17" i="2"/>
  <c r="O17" i="2"/>
  <c r="Q17" i="2"/>
  <c r="E19" i="2"/>
  <c r="R19" i="2" s="1"/>
  <c r="G19" i="2"/>
  <c r="I19" i="2"/>
  <c r="K19" i="2"/>
  <c r="M19" i="2"/>
  <c r="O19" i="2"/>
  <c r="Q19" i="2"/>
  <c r="Q34" i="2"/>
  <c r="O34" i="2"/>
  <c r="M34" i="2"/>
  <c r="K34" i="2"/>
  <c r="I34" i="2"/>
  <c r="G34" i="2"/>
  <c r="E34" i="2"/>
  <c r="R34" i="2" s="1"/>
  <c r="U32" i="2"/>
  <c r="Z32" i="2" s="1"/>
  <c r="U30" i="2"/>
  <c r="U34" i="2" s="1"/>
  <c r="Z28" i="2"/>
  <c r="U35" i="2" s="1"/>
  <c r="P24" i="2"/>
  <c r="N24" i="2"/>
  <c r="L24" i="2"/>
  <c r="J24" i="2"/>
  <c r="H24" i="2"/>
  <c r="F24" i="2"/>
  <c r="D24" i="2"/>
  <c r="Q22" i="2"/>
  <c r="O22" i="2"/>
  <c r="M22" i="2"/>
  <c r="K22" i="2"/>
  <c r="I22" i="2"/>
  <c r="G22" i="2"/>
  <c r="E22" i="2"/>
  <c r="Q13" i="2"/>
  <c r="O13" i="2"/>
  <c r="M13" i="2"/>
  <c r="K13" i="2"/>
  <c r="I13" i="2"/>
  <c r="G13" i="2"/>
  <c r="E13" i="2"/>
  <c r="Q11" i="2"/>
  <c r="O11" i="2"/>
  <c r="M11" i="2"/>
  <c r="K11" i="2"/>
  <c r="I11" i="2"/>
  <c r="G11" i="2"/>
  <c r="E11" i="2"/>
  <c r="Q22" i="1"/>
  <c r="O22" i="1"/>
  <c r="M22" i="1"/>
  <c r="K22" i="1"/>
  <c r="I22" i="1"/>
  <c r="G22" i="1"/>
  <c r="E22" i="1"/>
  <c r="Q19" i="1"/>
  <c r="O19" i="1"/>
  <c r="M19" i="1"/>
  <c r="K19" i="1"/>
  <c r="I19" i="1"/>
  <c r="Q17" i="1"/>
  <c r="O17" i="1"/>
  <c r="M17" i="1"/>
  <c r="K17" i="1"/>
  <c r="I17" i="1"/>
  <c r="Q15" i="1"/>
  <c r="O15" i="1"/>
  <c r="M15" i="1"/>
  <c r="K15" i="1"/>
  <c r="I15" i="1"/>
  <c r="Q13" i="1"/>
  <c r="O13" i="1"/>
  <c r="M13" i="1"/>
  <c r="K13" i="1"/>
  <c r="I13" i="1"/>
  <c r="G19" i="1"/>
  <c r="G17" i="1"/>
  <c r="G15" i="1"/>
  <c r="G13" i="1"/>
  <c r="Q35" i="1"/>
  <c r="O35" i="1"/>
  <c r="M35" i="1"/>
  <c r="K35" i="1"/>
  <c r="I35" i="1"/>
  <c r="G35" i="1"/>
  <c r="Q11" i="1"/>
  <c r="O11" i="1"/>
  <c r="M11" i="1"/>
  <c r="K11" i="1"/>
  <c r="I11" i="1"/>
  <c r="G11" i="1"/>
  <c r="E13" i="1"/>
  <c r="U33" i="1"/>
  <c r="Z33" i="1" s="1"/>
  <c r="G29" i="1" s="1"/>
  <c r="E35" i="1"/>
  <c r="Z29" i="1"/>
  <c r="Z30" i="1" s="1"/>
  <c r="W20" i="1" s="1"/>
  <c r="U31" i="1"/>
  <c r="U32" i="1" s="1"/>
  <c r="W11" i="1" s="1"/>
  <c r="E15" i="1"/>
  <c r="E17" i="1"/>
  <c r="E19" i="1"/>
  <c r="E11" i="1"/>
  <c r="F25" i="1"/>
  <c r="H25" i="1"/>
  <c r="J25" i="1"/>
  <c r="L25" i="1"/>
  <c r="D25" i="1"/>
  <c r="D23" i="4" l="1"/>
  <c r="H23" i="4"/>
  <c r="J23" i="4"/>
  <c r="L23" i="4"/>
  <c r="R27" i="4"/>
  <c r="S27" i="4" s="1"/>
  <c r="N23" i="4"/>
  <c r="P23" i="4"/>
  <c r="R12" i="4"/>
  <c r="S12" i="4" s="1"/>
  <c r="Z23" i="4"/>
  <c r="Z24" i="4" s="1"/>
  <c r="F18" i="4"/>
  <c r="F23" i="4" s="1"/>
  <c r="U24" i="4"/>
  <c r="Z22" i="4"/>
  <c r="M28" i="2"/>
  <c r="M23" i="3"/>
  <c r="O28" i="2"/>
  <c r="Y17" i="3"/>
  <c r="O23" i="3"/>
  <c r="W20" i="2"/>
  <c r="Q28" i="2"/>
  <c r="W19" i="2"/>
  <c r="Q23" i="3"/>
  <c r="S23" i="3"/>
  <c r="W11" i="2"/>
  <c r="W16" i="2"/>
  <c r="Y14" i="3"/>
  <c r="E28" i="2"/>
  <c r="W15" i="2"/>
  <c r="Y11" i="3"/>
  <c r="G28" i="2"/>
  <c r="Y15" i="3"/>
  <c r="W22" i="2"/>
  <c r="I28" i="2"/>
  <c r="W18" i="2"/>
  <c r="I23" i="3"/>
  <c r="K28" i="2"/>
  <c r="W17" i="2"/>
  <c r="Y16" i="3"/>
  <c r="K23" i="3"/>
  <c r="T29" i="3"/>
  <c r="R11" i="2"/>
  <c r="R22" i="2"/>
  <c r="Z29" i="2"/>
  <c r="Z30" i="2"/>
  <c r="Z31" i="2" s="1"/>
  <c r="U28" i="2"/>
  <c r="U29" i="2" s="1"/>
  <c r="U31" i="2"/>
  <c r="R22" i="1"/>
  <c r="W15" i="1"/>
  <c r="W22" i="1"/>
  <c r="W23" i="1"/>
  <c r="U35" i="1"/>
  <c r="I29" i="1"/>
  <c r="K29" i="1"/>
  <c r="M29" i="1"/>
  <c r="O29" i="1"/>
  <c r="W17" i="1"/>
  <c r="W19" i="1"/>
  <c r="U36" i="1"/>
  <c r="W12" i="1"/>
  <c r="Q29" i="1"/>
  <c r="W18" i="1"/>
  <c r="W16" i="1"/>
  <c r="R35" i="1"/>
  <c r="N25" i="1"/>
  <c r="E29" i="1"/>
  <c r="P25" i="1"/>
  <c r="R11" i="1"/>
  <c r="R19" i="1"/>
  <c r="R17" i="1"/>
  <c r="R15" i="1"/>
  <c r="U21" i="4" l="1"/>
  <c r="U22" i="4" s="1"/>
  <c r="X12" i="4"/>
  <c r="Z31" i="1"/>
  <c r="Z32" i="1" s="1"/>
  <c r="U29" i="1"/>
  <c r="U30" i="1" s="1"/>
  <c r="Y12" i="4" l="1"/>
  <c r="Z12" i="4" s="1"/>
  <c r="U15" i="3"/>
  <c r="Z15" i="3" s="1"/>
  <c r="AA15" i="3" s="1"/>
  <c r="AB15" i="3" s="1"/>
  <c r="U14" i="3"/>
  <c r="Z14" i="3" s="1"/>
  <c r="AA14" i="3" s="1"/>
  <c r="AB14" i="3" s="1"/>
  <c r="S17" i="2"/>
  <c r="S19" i="2"/>
  <c r="U16" i="3"/>
  <c r="Z16" i="3" s="1"/>
  <c r="U17" i="3"/>
  <c r="Z17" i="3" s="1"/>
  <c r="AA17" i="3" s="1"/>
  <c r="AB17" i="3" s="1"/>
  <c r="S15" i="2"/>
  <c r="S34" i="2"/>
  <c r="U11" i="3"/>
  <c r="Z11" i="3" s="1"/>
  <c r="AA11" i="3" s="1"/>
  <c r="AB11" i="3" s="1"/>
  <c r="S11" i="2"/>
  <c r="X11" i="2" s="1"/>
  <c r="Y11" i="2" s="1"/>
  <c r="Z11" i="2" s="1"/>
  <c r="N26" i="1"/>
  <c r="N31" i="1" s="1"/>
  <c r="D25" i="2"/>
  <c r="D30" i="2" s="1"/>
  <c r="F25" i="2"/>
  <c r="F30" i="2" s="1"/>
  <c r="H20" i="3"/>
  <c r="H25" i="3" s="1"/>
  <c r="L25" i="2"/>
  <c r="L30" i="2" s="1"/>
  <c r="R20" i="3"/>
  <c r="R25" i="3" s="1"/>
  <c r="N25" i="2"/>
  <c r="N30" i="2" s="1"/>
  <c r="L20" i="3"/>
  <c r="L25" i="3" s="1"/>
  <c r="J20" i="3"/>
  <c r="J25" i="3" s="1"/>
  <c r="P25" i="2"/>
  <c r="P30" i="2" s="1"/>
  <c r="N20" i="3"/>
  <c r="N25" i="3" s="1"/>
  <c r="H25" i="2"/>
  <c r="H30" i="2" s="1"/>
  <c r="J25" i="2"/>
  <c r="J30" i="2" s="1"/>
  <c r="P20" i="3"/>
  <c r="P25" i="3" s="1"/>
  <c r="F20" i="3"/>
  <c r="F25" i="3" s="1"/>
  <c r="U29" i="3"/>
  <c r="S22" i="2"/>
  <c r="X22" i="2" s="1"/>
  <c r="Y22" i="2" s="1"/>
  <c r="Z22" i="2" s="1"/>
  <c r="L26" i="1"/>
  <c r="L31" i="1" s="1"/>
  <c r="P26" i="1"/>
  <c r="P31" i="1" s="1"/>
  <c r="F26" i="1"/>
  <c r="F31" i="1" s="1"/>
  <c r="D26" i="1"/>
  <c r="D31" i="1" s="1"/>
  <c r="H26" i="1"/>
  <c r="H31" i="1" s="1"/>
  <c r="J26" i="1"/>
  <c r="J31" i="1" s="1"/>
  <c r="S35" i="1"/>
  <c r="S22" i="1"/>
  <c r="S17" i="1"/>
  <c r="S11" i="1"/>
  <c r="S19" i="1"/>
  <c r="S15" i="1"/>
  <c r="X18" i="2" l="1"/>
  <c r="X17" i="2"/>
  <c r="Y17" i="2" s="1"/>
  <c r="Z17" i="2" s="1"/>
  <c r="X16" i="2"/>
  <c r="X15" i="2"/>
  <c r="Y15" i="2" s="1"/>
  <c r="Z15" i="2" s="1"/>
  <c r="AA16" i="3"/>
  <c r="AB16" i="3" s="1"/>
  <c r="X20" i="2"/>
  <c r="X19" i="2"/>
  <c r="X23" i="1"/>
  <c r="X22" i="1"/>
  <c r="X16" i="1"/>
  <c r="X15" i="1"/>
  <c r="X19" i="1"/>
  <c r="X20" i="1"/>
  <c r="X12" i="1"/>
  <c r="X11" i="1"/>
  <c r="X17" i="1"/>
  <c r="X18" i="1"/>
  <c r="Y19" i="2" l="1"/>
  <c r="Z19" i="2" s="1"/>
  <c r="Y11" i="1"/>
  <c r="Z11" i="1" s="1"/>
  <c r="Y22" i="1"/>
  <c r="Z22" i="1" s="1"/>
  <c r="Y15" i="1"/>
  <c r="Z15" i="1" s="1"/>
  <c r="Y17" i="1"/>
  <c r="Z17" i="1" s="1"/>
  <c r="Y19" i="1"/>
  <c r="Z19" i="1" s="1"/>
</calcChain>
</file>

<file path=xl/sharedStrings.xml><?xml version="1.0" encoding="utf-8"?>
<sst xmlns="http://schemas.openxmlformats.org/spreadsheetml/2006/main" count="322" uniqueCount="101">
  <si>
    <t>The system builds a Matrix for each participant, then averages them together for a group result.</t>
  </si>
  <si>
    <t>Natural Light</t>
  </si>
  <si>
    <t>Views of Nature</t>
  </si>
  <si>
    <t>AC Power</t>
  </si>
  <si>
    <t>Sink &amp; Bathroom</t>
  </si>
  <si>
    <t>Strategies:</t>
  </si>
  <si>
    <t>Outside Door</t>
  </si>
  <si>
    <t>Patio</t>
  </si>
  <si>
    <t>Performance</t>
  </si>
  <si>
    <t>Weighted</t>
  </si>
  <si>
    <t>Goal:</t>
  </si>
  <si>
    <t>Alternatives</t>
  </si>
  <si>
    <t>5055 Chesterfield</t>
  </si>
  <si>
    <t>A</t>
  </si>
  <si>
    <t>B</t>
  </si>
  <si>
    <t>C</t>
  </si>
  <si>
    <t>Effort</t>
  </si>
  <si>
    <t>Design the ideal home office</t>
  </si>
  <si>
    <t>Worth</t>
  </si>
  <si>
    <t>Cost</t>
  </si>
  <si>
    <t>Value</t>
  </si>
  <si>
    <t>US$ x 10,000</t>
  </si>
  <si>
    <t>Reference</t>
  </si>
  <si>
    <t>Balance</t>
  </si>
  <si>
    <t xml:space="preserve">Worth </t>
  </si>
  <si>
    <t xml:space="preserve">avg = </t>
  </si>
  <si>
    <t xml:space="preserve">scale factor = </t>
  </si>
  <si>
    <t xml:space="preserve">Cost $ </t>
  </si>
  <si>
    <t>Cost time</t>
  </si>
  <si>
    <t>avg =</t>
  </si>
  <si>
    <t>Importance</t>
  </si>
  <si>
    <t>Z axis: "History"</t>
  </si>
  <si>
    <t>Interpretation</t>
  </si>
  <si>
    <t>Quiet Office</t>
  </si>
  <si>
    <t>mins commute</t>
  </si>
  <si>
    <t>Y Axis: "Importance (weight)"</t>
  </si>
  <si>
    <t>Axes</t>
  </si>
  <si>
    <t>X axis #1: "Performance"</t>
  </si>
  <si>
    <t>This session had the group voting on the following:</t>
  </si>
  <si>
    <t>Paired comparison, Y axis: Importance (weights)</t>
  </si>
  <si>
    <t>Survey: Performance of existing home</t>
  </si>
  <si>
    <t>Survey: Estimated performance of the three alternatives</t>
  </si>
  <si>
    <t>Exercises:</t>
  </si>
  <si>
    <t>1. Determine the highest price that can be paid for the Custom Home option</t>
  </si>
  <si>
    <t>2. Reset Cost of Custom Home to 88. What is the longest commute allowed?</t>
  </si>
  <si>
    <t>3. A bathroom remodel for House "B" will it bring it up to a '7' adds $20,000 to the price. Is it worth it?</t>
  </si>
  <si>
    <t>above average</t>
  </si>
  <si>
    <t>below average</t>
  </si>
  <si>
    <t>Custom Built</t>
  </si>
  <si>
    <t>D</t>
  </si>
  <si>
    <t>weight</t>
  </si>
  <si>
    <t>low</t>
  </si>
  <si>
    <t>high</t>
  </si>
  <si>
    <t>CoNexus Matrix Example - Selection</t>
  </si>
  <si>
    <t>Cats</t>
  </si>
  <si>
    <t>Dogs</t>
  </si>
  <si>
    <t>Birds</t>
  </si>
  <si>
    <t>US$ x 1,000</t>
  </si>
  <si>
    <t>Reptiles</t>
  </si>
  <si>
    <t>CoNexus Matrix - Where did that number come from?</t>
  </si>
  <si>
    <t>Criteria</t>
  </si>
  <si>
    <t>Process</t>
  </si>
  <si>
    <t>Contribution</t>
  </si>
  <si>
    <t>average</t>
  </si>
  <si>
    <t>units</t>
  </si>
  <si>
    <t>Invite participants from Contacts</t>
  </si>
  <si>
    <t>This shows a facilitator setting up for a Selection process</t>
  </si>
  <si>
    <t>Enter any pre-defined statements or entries</t>
  </si>
  <si>
    <t>Goal - create/review &amp; update</t>
  </si>
  <si>
    <t>Elicit criteria (strategies, customer needs, …)</t>
  </si>
  <si>
    <t>Group prioritizes criteria (Y-axis)</t>
  </si>
  <si>
    <t>Group rates current performance (X-axis)</t>
  </si>
  <si>
    <t>X axis: "Performance"</t>
  </si>
  <si>
    <t>Group indicates if criterion is old or new</t>
  </si>
  <si>
    <t>Group views Profile</t>
  </si>
  <si>
    <t>8080 Processor Way</t>
  </si>
  <si>
    <t>1701 Starburst Court</t>
  </si>
  <si>
    <t>X axis: "History"</t>
  </si>
  <si>
    <t>Create new Inquiry &amp; select Process</t>
  </si>
  <si>
    <t>Configure the Inquiry</t>
  </si>
  <si>
    <t>Open the Inquiry for participation</t>
  </si>
  <si>
    <t>Enter the Goal for the Inquiry</t>
  </si>
  <si>
    <t>Enter Criteria</t>
  </si>
  <si>
    <t>"Current"</t>
  </si>
  <si>
    <t>Alternative</t>
  </si>
  <si>
    <t>Design the ideal ?</t>
  </si>
  <si>
    <t>Performance/Satisfaction</t>
  </si>
  <si>
    <t></t>
  </si>
  <si>
    <t>❶</t>
  </si>
  <si>
    <t>❸</t>
  </si>
  <si>
    <t>❹</t>
  </si>
  <si>
    <t>History</t>
  </si>
  <si>
    <t>2 = Existing want/need</t>
  </si>
  <si>
    <t>1 = New want/need</t>
  </si>
  <si>
    <t>Column1</t>
  </si>
  <si>
    <t>Practically Perfect</t>
  </si>
  <si>
    <t>Good</t>
  </si>
  <si>
    <t>Poor</t>
  </si>
  <si>
    <t>Below average</t>
  </si>
  <si>
    <t>Above average</t>
  </si>
  <si>
    <t>None or very little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</si>
</sst>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3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Impact"/>
      <family val="2"/>
    </font>
    <font>
      <sz val="8"/>
      <color theme="1"/>
      <name val="Aptos Narrow"/>
      <family val="2"/>
      <scheme val="minor"/>
    </font>
    <font>
      <u/>
      <sz val="11"/>
      <color theme="1"/>
      <name val="Impact"/>
      <family val="2"/>
    </font>
    <font>
      <i/>
      <sz val="11"/>
      <color theme="1"/>
      <name val="Aptos Narrow"/>
      <family val="2"/>
      <scheme val="minor"/>
    </font>
    <font>
      <b/>
      <sz val="11"/>
      <color rgb="FF7030A0"/>
      <name val="Aptos Narrow"/>
      <family val="2"/>
      <scheme val="minor"/>
    </font>
    <font>
      <sz val="14"/>
      <color theme="1"/>
      <name val="Rockwell"/>
      <family val="1"/>
    </font>
    <font>
      <b/>
      <sz val="14"/>
      <color theme="1"/>
      <name val="Rockwell"/>
      <family val="1"/>
    </font>
    <font>
      <sz val="11"/>
      <color rgb="FF0070C0"/>
      <name val="Aptos Narrow"/>
      <family val="2"/>
      <scheme val="minor"/>
    </font>
    <font>
      <sz val="11"/>
      <color theme="6" tint="-0.249977111117893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theme="0" tint="-0.34998626667073579"/>
      <name val="Aptos Narrow"/>
      <family val="2"/>
      <scheme val="minor"/>
    </font>
    <font>
      <sz val="11"/>
      <color theme="0" tint="-0.34998626667073579"/>
      <name val="Aptos Narrow"/>
      <family val="2"/>
      <scheme val="minor"/>
    </font>
    <font>
      <sz val="11"/>
      <color theme="1"/>
      <name val="Bahnschrift Light SemiCondensed"/>
      <family val="2"/>
    </font>
    <font>
      <i/>
      <sz val="11"/>
      <color theme="0" tint="-0.34998626667073579"/>
      <name val="Bahnschrift Light SemiCondensed"/>
      <family val="2"/>
    </font>
    <font>
      <b/>
      <u val="double"/>
      <sz val="11"/>
      <color theme="1"/>
      <name val="Bahnschrift Light SemiCondensed"/>
      <family val="2"/>
    </font>
    <font>
      <sz val="11"/>
      <color rgb="FF00B050"/>
      <name val="Aptos Narrow"/>
      <family val="2"/>
      <scheme val="minor"/>
    </font>
    <font>
      <sz val="11"/>
      <color rgb="FFC5CF87"/>
      <name val="Aptos Narrow"/>
      <family val="2"/>
      <scheme val="minor"/>
    </font>
    <font>
      <sz val="11"/>
      <color theme="5" tint="0.59999389629810485"/>
      <name val="Aptos Narrow"/>
      <family val="2"/>
      <scheme val="minor"/>
    </font>
    <font>
      <sz val="11"/>
      <color rgb="FFF28282"/>
      <name val="Aptos Narrow"/>
      <family val="2"/>
      <scheme val="minor"/>
    </font>
    <font>
      <sz val="11"/>
      <color rgb="FF033D93"/>
      <name val="Aptos Narrow"/>
      <family val="2"/>
      <scheme val="minor"/>
    </font>
    <font>
      <sz val="11"/>
      <color rgb="FF033D93"/>
      <name val="Bahnschrift Light SemiCondensed"/>
      <family val="2"/>
    </font>
    <font>
      <sz val="16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16"/>
      <color theme="0"/>
      <name val="Verdana Pro Black"/>
      <family val="2"/>
    </font>
    <font>
      <sz val="12"/>
      <color theme="1"/>
      <name val="Aptos Narrow"/>
      <family val="2"/>
      <scheme val="minor"/>
    </font>
    <font>
      <sz val="16"/>
      <name val="Rockwell"/>
      <family val="1"/>
    </font>
    <font>
      <sz val="11"/>
      <name val="Aptos Narrow"/>
      <family val="2"/>
      <scheme val="minor"/>
    </font>
    <font>
      <sz val="16"/>
      <name val="Aptos Narrow"/>
      <family val="2"/>
      <scheme val="minor"/>
    </font>
    <font>
      <sz val="11"/>
      <name val="Impact"/>
      <family val="2"/>
    </font>
    <font>
      <sz val="8"/>
      <name val="Arial Nova Cond"/>
      <family val="2"/>
    </font>
    <font>
      <b/>
      <sz val="11"/>
      <color theme="0"/>
      <name val="Aptos Narrow"/>
      <family val="2"/>
      <scheme val="minor"/>
    </font>
    <font>
      <u/>
      <sz val="11"/>
      <color theme="1"/>
      <name val="Gill Sans MT"/>
      <family val="2"/>
    </font>
    <font>
      <sz val="14"/>
      <color theme="0"/>
      <name val="Wingdings"/>
      <charset val="2"/>
    </font>
    <font>
      <sz val="14"/>
      <color theme="0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CF2F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DDF6FF"/>
        <bgColor indexed="64"/>
      </patternFill>
    </fill>
    <fill>
      <patternFill patternType="solid">
        <fgColor rgb="FF033D93"/>
        <bgColor indexed="64"/>
      </patternFill>
    </fill>
    <fill>
      <patternFill patternType="solid">
        <fgColor rgb="FF00206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hair">
        <color rgb="FF7030A0"/>
      </left>
      <right style="hair">
        <color rgb="FF7030A0"/>
      </right>
      <top style="hair">
        <color rgb="FF7030A0"/>
      </top>
      <bottom style="hair">
        <color rgb="FF7030A0"/>
      </bottom>
      <diagonal/>
    </border>
    <border>
      <left/>
      <right/>
      <top/>
      <bottom style="medium">
        <color rgb="FF00B0F0"/>
      </bottom>
      <diagonal/>
    </border>
    <border>
      <left style="hair">
        <color rgb="FF7030A0"/>
      </left>
      <right style="hair">
        <color rgb="FF7030A0"/>
      </right>
      <top style="medium">
        <color rgb="FF00B0F0"/>
      </top>
      <bottom style="hair">
        <color rgb="FF7030A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0" fillId="0" borderId="0" xfId="0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horizontal="left" vertical="center"/>
    </xf>
    <xf numFmtId="0" fontId="12" fillId="4" borderId="0" xfId="0" applyFont="1" applyFill="1" applyAlignment="1">
      <alignment horizontal="right" vertical="center"/>
    </xf>
    <xf numFmtId="0" fontId="13" fillId="0" borderId="0" xfId="0" applyFont="1" applyAlignment="1">
      <alignment vertical="center"/>
    </xf>
    <xf numFmtId="0" fontId="0" fillId="0" borderId="1" xfId="0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2" fillId="4" borderId="0" xfId="0" applyFont="1" applyFill="1" applyAlignment="1">
      <alignment horizontal="center" vertical="top"/>
    </xf>
    <xf numFmtId="0" fontId="0" fillId="3" borderId="0" xfId="0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6" borderId="1" xfId="0" applyFill="1" applyBorder="1" applyAlignment="1">
      <alignment vertical="top"/>
    </xf>
    <xf numFmtId="0" fontId="6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top"/>
    </xf>
    <xf numFmtId="0" fontId="0" fillId="6" borderId="1" xfId="0" applyFill="1" applyBorder="1" applyAlignment="1">
      <alignment horizontal="center" vertical="top"/>
    </xf>
    <xf numFmtId="0" fontId="0" fillId="0" borderId="6" xfId="0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right" vertical="center"/>
    </xf>
    <xf numFmtId="43" fontId="0" fillId="4" borderId="1" xfId="1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1" fontId="12" fillId="0" borderId="0" xfId="0" applyNumberFormat="1" applyFont="1" applyAlignment="1">
      <alignment horizontal="center" vertical="top"/>
    </xf>
    <xf numFmtId="1" fontId="12" fillId="6" borderId="1" xfId="0" applyNumberFormat="1" applyFont="1" applyFill="1" applyBorder="1" applyAlignment="1">
      <alignment horizontal="center" vertical="top"/>
    </xf>
    <xf numFmtId="1" fontId="12" fillId="4" borderId="2" xfId="0" applyNumberFormat="1" applyFont="1" applyFill="1" applyBorder="1" applyAlignment="1">
      <alignment horizontal="center" vertical="top"/>
    </xf>
    <xf numFmtId="164" fontId="12" fillId="4" borderId="1" xfId="1" applyNumberFormat="1" applyFont="1" applyFill="1" applyBorder="1" applyAlignment="1">
      <alignment horizontal="left" vertical="center"/>
    </xf>
    <xf numFmtId="1" fontId="12" fillId="4" borderId="0" xfId="0" applyNumberFormat="1" applyFont="1" applyFill="1" applyAlignment="1">
      <alignment horizontal="center" vertical="top"/>
    </xf>
    <xf numFmtId="164" fontId="15" fillId="0" borderId="5" xfId="0" applyNumberFormat="1" applyFont="1" applyBorder="1" applyAlignment="1">
      <alignment horizontal="left" vertical="center"/>
    </xf>
    <xf numFmtId="2" fontId="14" fillId="4" borderId="5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165" fontId="0" fillId="0" borderId="1" xfId="2" applyNumberFormat="1" applyFont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6" fontId="0" fillId="0" borderId="1" xfId="0" applyNumberFormat="1" applyBorder="1" applyAlignment="1">
      <alignment horizontal="right" vertical="center"/>
    </xf>
    <xf numFmtId="6" fontId="0" fillId="3" borderId="1" xfId="0" applyNumberFormat="1" applyFill="1" applyBorder="1" applyAlignment="1">
      <alignment horizontal="right" vertical="center"/>
    </xf>
    <xf numFmtId="0" fontId="14" fillId="0" borderId="4" xfId="0" applyFont="1" applyBorder="1" applyAlignment="1">
      <alignment horizontal="center" vertical="center"/>
    </xf>
    <xf numFmtId="0" fontId="0" fillId="4" borderId="7" xfId="0" applyFill="1" applyBorder="1" applyAlignment="1">
      <alignment horizontal="left" vertical="center"/>
    </xf>
    <xf numFmtId="43" fontId="0" fillId="0" borderId="0" xfId="1" applyFont="1" applyFill="1" applyBorder="1" applyAlignment="1">
      <alignment horizontal="center" vertical="center"/>
    </xf>
    <xf numFmtId="164" fontId="15" fillId="0" borderId="0" xfId="0" applyNumberFormat="1" applyFont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6" fontId="0" fillId="0" borderId="4" xfId="0" applyNumberFormat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1" fontId="12" fillId="4" borderId="0" xfId="0" applyNumberFormat="1" applyFont="1" applyFill="1" applyAlignment="1">
      <alignment vertical="top"/>
    </xf>
    <xf numFmtId="6" fontId="0" fillId="0" borderId="0" xfId="0" applyNumberFormat="1" applyAlignment="1">
      <alignment horizontal="right" vertical="center"/>
    </xf>
    <xf numFmtId="164" fontId="12" fillId="4" borderId="0" xfId="1" applyNumberFormat="1" applyFont="1" applyFill="1" applyBorder="1" applyAlignment="1">
      <alignment horizontal="left" vertical="center"/>
    </xf>
    <xf numFmtId="43" fontId="0" fillId="4" borderId="0" xfId="1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2" fontId="14" fillId="4" borderId="0" xfId="0" applyNumberFormat="1" applyFont="1" applyFill="1" applyAlignment="1">
      <alignment horizontal="center" vertical="center"/>
    </xf>
    <xf numFmtId="43" fontId="0" fillId="4" borderId="4" xfId="1" applyFont="1" applyFill="1" applyBorder="1" applyAlignment="1">
      <alignment horizontal="center" vertical="center"/>
    </xf>
    <xf numFmtId="164" fontId="12" fillId="4" borderId="1" xfId="1" applyNumberFormat="1" applyFont="1" applyFill="1" applyBorder="1" applyAlignment="1">
      <alignment horizontal="right" vertical="center"/>
    </xf>
    <xf numFmtId="0" fontId="14" fillId="0" borderId="1" xfId="0" applyFont="1" applyBorder="1" applyAlignment="1">
      <alignment horizontal="center" vertical="center"/>
    </xf>
    <xf numFmtId="2" fontId="14" fillId="4" borderId="1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" fontId="12" fillId="0" borderId="0" xfId="0" applyNumberFormat="1" applyFont="1" applyAlignment="1">
      <alignment vertical="top"/>
    </xf>
    <xf numFmtId="0" fontId="0" fillId="0" borderId="10" xfId="0" applyBorder="1" applyAlignment="1">
      <alignment vertical="center"/>
    </xf>
    <xf numFmtId="0" fontId="0" fillId="0" borderId="12" xfId="0" applyBorder="1" applyAlignment="1">
      <alignment vertical="center"/>
    </xf>
    <xf numFmtId="164" fontId="15" fillId="0" borderId="5" xfId="0" applyNumberFormat="1" applyFont="1" applyBorder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/>
    </xf>
    <xf numFmtId="0" fontId="17" fillId="0" borderId="9" xfId="0" applyFont="1" applyBorder="1" applyAlignment="1">
      <alignment vertical="center"/>
    </xf>
    <xf numFmtId="0" fontId="18" fillId="0" borderId="11" xfId="0" applyFont="1" applyBorder="1" applyAlignment="1">
      <alignment vertical="center"/>
    </xf>
    <xf numFmtId="0" fontId="19" fillId="0" borderId="11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5" fillId="0" borderId="0" xfId="0" applyFont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22" fillId="4" borderId="5" xfId="0" applyFont="1" applyFill="1" applyBorder="1" applyAlignment="1">
      <alignment horizontal="left" vertical="center"/>
    </xf>
    <xf numFmtId="0" fontId="22" fillId="4" borderId="1" xfId="0" applyFont="1" applyFill="1" applyBorder="1" applyAlignment="1">
      <alignment horizontal="left" vertical="center"/>
    </xf>
    <xf numFmtId="0" fontId="0" fillId="6" borderId="0" xfId="0" applyFill="1" applyAlignment="1">
      <alignment horizontal="center" vertical="center"/>
    </xf>
    <xf numFmtId="1" fontId="12" fillId="0" borderId="3" xfId="0" applyNumberFormat="1" applyFont="1" applyBorder="1" applyAlignment="1">
      <alignment horizontal="center" vertical="top"/>
    </xf>
    <xf numFmtId="164" fontId="0" fillId="0" borderId="0" xfId="1" applyNumberFormat="1" applyFont="1" applyAlignment="1">
      <alignment vertical="center"/>
    </xf>
    <xf numFmtId="164" fontId="0" fillId="0" borderId="0" xfId="1" applyNumberFormat="1" applyFont="1" applyAlignment="1">
      <alignment horizontal="center" vertical="center"/>
    </xf>
    <xf numFmtId="164" fontId="8" fillId="0" borderId="0" xfId="1" applyNumberFormat="1" applyFont="1" applyAlignment="1">
      <alignment horizontal="right"/>
    </xf>
    <xf numFmtId="164" fontId="0" fillId="3" borderId="3" xfId="1" applyNumberFormat="1" applyFont="1" applyFill="1" applyBorder="1" applyAlignment="1">
      <alignment horizontal="center" vertical="center"/>
    </xf>
    <xf numFmtId="164" fontId="0" fillId="0" borderId="0" xfId="1" applyNumberFormat="1" applyFont="1" applyAlignment="1">
      <alignment horizontal="left" vertical="center"/>
    </xf>
    <xf numFmtId="164" fontId="0" fillId="6" borderId="1" xfId="1" applyNumberFormat="1" applyFont="1" applyFill="1" applyBorder="1" applyAlignment="1">
      <alignment horizontal="left" vertical="center"/>
    </xf>
    <xf numFmtId="164" fontId="0" fillId="4" borderId="0" xfId="1" applyNumberFormat="1" applyFont="1" applyFill="1" applyAlignment="1">
      <alignment vertical="center"/>
    </xf>
    <xf numFmtId="164" fontId="0" fillId="3" borderId="0" xfId="1" applyNumberFormat="1" applyFont="1" applyFill="1" applyAlignment="1">
      <alignment horizontal="center" vertical="center"/>
    </xf>
    <xf numFmtId="164" fontId="13" fillId="0" borderId="0" xfId="1" applyNumberFormat="1" applyFont="1" applyAlignment="1">
      <alignment vertical="center"/>
    </xf>
    <xf numFmtId="1" fontId="12" fillId="0" borderId="3" xfId="0" applyNumberFormat="1" applyFont="1" applyBorder="1" applyAlignment="1">
      <alignment vertical="top"/>
    </xf>
    <xf numFmtId="164" fontId="0" fillId="3" borderId="3" xfId="1" applyNumberFormat="1" applyFon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23" fillId="0" borderId="0" xfId="0" applyFont="1" applyAlignment="1">
      <alignment horizontal="center" vertical="center"/>
    </xf>
    <xf numFmtId="0" fontId="25" fillId="8" borderId="16" xfId="0" applyFont="1" applyFill="1" applyBorder="1" applyAlignment="1">
      <alignment horizontal="center" vertical="center"/>
    </xf>
    <xf numFmtId="0" fontId="25" fillId="9" borderId="16" xfId="0" applyFont="1" applyFill="1" applyBorder="1" applyAlignment="1">
      <alignment horizontal="center" vertical="center"/>
    </xf>
    <xf numFmtId="0" fontId="25" fillId="9" borderId="17" xfId="0" applyFont="1" applyFill="1" applyBorder="1" applyAlignment="1">
      <alignment horizontal="center" vertical="center"/>
    </xf>
    <xf numFmtId="0" fontId="25" fillId="8" borderId="17" xfId="0" applyFont="1" applyFill="1" applyBorder="1" applyAlignment="1">
      <alignment horizontal="center" vertical="center"/>
    </xf>
    <xf numFmtId="0" fontId="0" fillId="10" borderId="18" xfId="0" applyFill="1" applyBorder="1" applyAlignment="1">
      <alignment vertical="center" wrapText="1"/>
    </xf>
    <xf numFmtId="0" fontId="0" fillId="0" borderId="18" xfId="0" applyBorder="1" applyAlignment="1">
      <alignment vertical="center"/>
    </xf>
    <xf numFmtId="0" fontId="28" fillId="0" borderId="0" xfId="0" applyFont="1" applyAlignment="1">
      <alignment vertical="center"/>
    </xf>
    <xf numFmtId="0" fontId="28" fillId="0" borderId="0" xfId="0" applyFont="1" applyAlignment="1">
      <alignment horizontal="center" vertical="center"/>
    </xf>
    <xf numFmtId="164" fontId="28" fillId="0" borderId="0" xfId="1" applyNumberFormat="1" applyFont="1" applyAlignment="1">
      <alignment vertical="center"/>
    </xf>
    <xf numFmtId="0" fontId="28" fillId="0" borderId="6" xfId="0" applyFont="1" applyBorder="1" applyAlignment="1">
      <alignment vertical="center"/>
    </xf>
    <xf numFmtId="0" fontId="28" fillId="0" borderId="9" xfId="0" applyFont="1" applyBorder="1" applyAlignment="1">
      <alignment vertical="center"/>
    </xf>
    <xf numFmtId="0" fontId="28" fillId="0" borderId="0" xfId="0" applyFont="1" applyAlignment="1">
      <alignment horizontal="left" vertical="center" wrapText="1"/>
    </xf>
    <xf numFmtId="0" fontId="28" fillId="0" borderId="10" xfId="0" applyFont="1" applyBorder="1" applyAlignment="1">
      <alignment vertical="center"/>
    </xf>
    <xf numFmtId="0" fontId="28" fillId="0" borderId="11" xfId="0" applyFont="1" applyBorder="1" applyAlignment="1">
      <alignment vertical="center"/>
    </xf>
    <xf numFmtId="0" fontId="28" fillId="0" borderId="12" xfId="0" applyFont="1" applyBorder="1" applyAlignment="1">
      <alignment vertical="center"/>
    </xf>
    <xf numFmtId="0" fontId="28" fillId="0" borderId="13" xfId="0" applyFont="1" applyBorder="1" applyAlignment="1">
      <alignment vertical="center"/>
    </xf>
    <xf numFmtId="0" fontId="30" fillId="0" borderId="0" xfId="0" applyFont="1" applyAlignment="1">
      <alignment horizontal="right" vertical="center"/>
    </xf>
    <xf numFmtId="0" fontId="29" fillId="0" borderId="0" xfId="0" applyFont="1" applyAlignment="1">
      <alignment horizontal="left" vertical="center"/>
    </xf>
    <xf numFmtId="0" fontId="0" fillId="0" borderId="20" xfId="0" applyBorder="1" applyAlignment="1">
      <alignment vertical="center" wrapText="1"/>
    </xf>
    <xf numFmtId="164" fontId="0" fillId="4" borderId="1" xfId="1" applyNumberFormat="1" applyFont="1" applyFill="1" applyBorder="1" applyAlignment="1">
      <alignment vertical="center"/>
    </xf>
    <xf numFmtId="1" fontId="12" fillId="4" borderId="1" xfId="0" applyNumberFormat="1" applyFont="1" applyFill="1" applyBorder="1" applyAlignment="1">
      <alignment vertical="top"/>
    </xf>
    <xf numFmtId="0" fontId="3" fillId="0" borderId="1" xfId="0" applyFont="1" applyBorder="1" applyAlignment="1">
      <alignment horizontal="center"/>
    </xf>
    <xf numFmtId="0" fontId="27" fillId="0" borderId="0" xfId="0" applyFont="1" applyAlignment="1">
      <alignment vertical="top"/>
    </xf>
    <xf numFmtId="0" fontId="31" fillId="0" borderId="0" xfId="0" applyFont="1" applyAlignment="1">
      <alignment vertical="top"/>
    </xf>
    <xf numFmtId="0" fontId="31" fillId="0" borderId="0" xfId="0" applyFont="1" applyAlignment="1">
      <alignment horizontal="center" vertical="top"/>
    </xf>
    <xf numFmtId="0" fontId="28" fillId="0" borderId="9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2" fontId="14" fillId="0" borderId="0" xfId="0" applyNumberFormat="1" applyFont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  <xf numFmtId="1" fontId="12" fillId="0" borderId="1" xfId="0" applyNumberFormat="1" applyFont="1" applyBorder="1" applyAlignment="1">
      <alignment vertical="top"/>
    </xf>
    <xf numFmtId="164" fontId="0" fillId="3" borderId="1" xfId="1" applyNumberFormat="1" applyFont="1" applyFill="1" applyBorder="1" applyAlignment="1">
      <alignment vertical="center"/>
    </xf>
    <xf numFmtId="0" fontId="27" fillId="0" borderId="0" xfId="0" applyFont="1" applyAlignment="1">
      <alignment horizontal="left" vertical="top"/>
    </xf>
    <xf numFmtId="0" fontId="26" fillId="0" borderId="15" xfId="0" applyFont="1" applyBorder="1" applyAlignment="1">
      <alignment horizontal="left" vertical="center" wrapText="1"/>
    </xf>
    <xf numFmtId="0" fontId="26" fillId="0" borderId="14" xfId="0" applyFont="1" applyBorder="1" applyAlignment="1">
      <alignment horizontal="left" vertical="center" wrapText="1"/>
    </xf>
    <xf numFmtId="0" fontId="24" fillId="7" borderId="19" xfId="0" applyFont="1" applyFill="1" applyBorder="1" applyAlignment="1">
      <alignment horizontal="center" vertical="center"/>
    </xf>
    <xf numFmtId="0" fontId="29" fillId="0" borderId="0" xfId="0" applyFont="1" applyAlignment="1">
      <alignment horizontal="left" vertical="center" wrapText="1"/>
    </xf>
    <xf numFmtId="2" fontId="12" fillId="4" borderId="7" xfId="0" applyNumberFormat="1" applyFont="1" applyFill="1" applyBorder="1" applyAlignment="1">
      <alignment horizontal="center" vertical="top"/>
    </xf>
    <xf numFmtId="2" fontId="12" fillId="4" borderId="4" xfId="0" applyNumberFormat="1" applyFont="1" applyFill="1" applyBorder="1" applyAlignment="1">
      <alignment horizontal="center" vertical="top"/>
    </xf>
    <xf numFmtId="0" fontId="0" fillId="4" borderId="1" xfId="0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8" fillId="0" borderId="7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textRotation="47"/>
    </xf>
    <xf numFmtId="2" fontId="16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8" fillId="2" borderId="3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center"/>
    </xf>
    <xf numFmtId="1" fontId="12" fillId="4" borderId="1" xfId="0" applyNumberFormat="1" applyFont="1" applyFill="1" applyBorder="1" applyAlignment="1">
      <alignment horizontal="center" vertical="top"/>
    </xf>
    <xf numFmtId="164" fontId="0" fillId="4" borderId="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12" fillId="0" borderId="3" xfId="0" applyNumberFormat="1" applyFont="1" applyBorder="1" applyAlignment="1">
      <alignment horizontal="center" vertical="top"/>
    </xf>
    <xf numFmtId="1" fontId="12" fillId="0" borderId="5" xfId="0" applyNumberFormat="1" applyFont="1" applyBorder="1" applyAlignment="1">
      <alignment horizontal="center" vertical="top"/>
    </xf>
    <xf numFmtId="164" fontId="0" fillId="3" borderId="3" xfId="1" applyNumberFormat="1" applyFont="1" applyFill="1" applyBorder="1" applyAlignment="1">
      <alignment horizontal="center" vertical="center"/>
    </xf>
    <xf numFmtId="164" fontId="0" fillId="3" borderId="5" xfId="1" applyNumberFormat="1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left" vertical="center"/>
    </xf>
    <xf numFmtId="0" fontId="7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164" fontId="0" fillId="0" borderId="0" xfId="1" applyNumberFormat="1" applyFont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locked="0"/>
    </xf>
    <xf numFmtId="0" fontId="0" fillId="0" borderId="6" xfId="0" applyBorder="1" applyAlignment="1" applyProtection="1">
      <alignment vertical="center"/>
      <protection locked="0"/>
    </xf>
    <xf numFmtId="0" fontId="17" fillId="0" borderId="9" xfId="0" applyFont="1" applyBorder="1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18" fillId="0" borderId="0" xfId="0" applyFont="1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18" fillId="0" borderId="11" xfId="0" applyFont="1" applyBorder="1" applyAlignment="1" applyProtection="1">
      <alignment vertical="center"/>
      <protection locked="0"/>
    </xf>
    <xf numFmtId="0" fontId="19" fillId="0" borderId="0" xfId="0" applyFont="1" applyAlignment="1" applyProtection="1">
      <alignment vertical="center"/>
      <protection locked="0"/>
    </xf>
    <xf numFmtId="0" fontId="19" fillId="0" borderId="11" xfId="0" applyFont="1" applyBorder="1" applyAlignment="1" applyProtection="1">
      <alignment vertical="center"/>
      <protection locked="0"/>
    </xf>
    <xf numFmtId="0" fontId="20" fillId="0" borderId="0" xfId="0" applyFont="1" applyAlignment="1" applyProtection="1">
      <alignment vertical="center"/>
      <protection locked="0"/>
    </xf>
    <xf numFmtId="0" fontId="0" fillId="0" borderId="12" xfId="0" applyBorder="1" applyAlignment="1" applyProtection="1">
      <alignment vertical="center"/>
      <protection locked="0"/>
    </xf>
    <xf numFmtId="0" fontId="20" fillId="0" borderId="13" xfId="0" applyFont="1" applyBorder="1" applyAlignment="1" applyProtection="1">
      <alignment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right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8" fillId="5" borderId="1" xfId="0" applyFont="1" applyFill="1" applyBorder="1" applyAlignment="1" applyProtection="1">
      <alignment horizontal="center" vertical="center"/>
      <protection locked="0"/>
    </xf>
    <xf numFmtId="164" fontId="0" fillId="0" borderId="0" xfId="1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right"/>
      <protection locked="0"/>
    </xf>
    <xf numFmtId="0" fontId="2" fillId="0" borderId="0" xfId="0" applyFont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 textRotation="47"/>
      <protection locked="0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4" xfId="0" applyFont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3" fillId="0" borderId="1" xfId="0" applyFont="1" applyBorder="1" applyAlignment="1" applyProtection="1">
      <alignment vertical="center"/>
      <protection locked="0"/>
    </xf>
    <xf numFmtId="0" fontId="8" fillId="0" borderId="0" xfId="0" applyFont="1" applyAlignment="1" applyProtection="1">
      <alignment horizontal="right"/>
      <protection locked="0"/>
    </xf>
    <xf numFmtId="0" fontId="5" fillId="0" borderId="0" xfId="0" applyFont="1" applyAlignment="1" applyProtection="1">
      <alignment horizontal="center"/>
      <protection locked="0"/>
    </xf>
    <xf numFmtId="164" fontId="8" fillId="0" borderId="0" xfId="1" applyNumberFormat="1" applyFont="1" applyAlignment="1" applyProtection="1">
      <alignment horizontal="right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0" fillId="3" borderId="1" xfId="0" applyFill="1" applyBorder="1" applyAlignment="1" applyProtection="1">
      <alignment horizontal="center" vertical="top"/>
      <protection locked="0"/>
    </xf>
    <xf numFmtId="6" fontId="0" fillId="3" borderId="1" xfId="0" applyNumberFormat="1" applyFill="1" applyBorder="1" applyAlignment="1" applyProtection="1">
      <alignment horizontal="righ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64" fontId="12" fillId="4" borderId="1" xfId="1" applyNumberFormat="1" applyFont="1" applyFill="1" applyBorder="1" applyAlignment="1" applyProtection="1">
      <alignment horizontal="left" vertical="center"/>
      <protection locked="0"/>
    </xf>
    <xf numFmtId="43" fontId="0" fillId="4" borderId="1" xfId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vertical="top"/>
      <protection locked="0"/>
    </xf>
    <xf numFmtId="0" fontId="4" fillId="0" borderId="8" xfId="0" applyFont="1" applyBorder="1" applyAlignment="1" applyProtection="1">
      <alignment horizontal="left" vertical="center"/>
      <protection locked="0"/>
    </xf>
    <xf numFmtId="0" fontId="0" fillId="0" borderId="0" xfId="0" applyAlignment="1" applyProtection="1">
      <alignment vertical="top"/>
      <protection locked="0"/>
    </xf>
    <xf numFmtId="0" fontId="0" fillId="4" borderId="0" xfId="0" applyFill="1" applyAlignment="1" applyProtection="1">
      <alignment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1" fontId="12" fillId="4" borderId="2" xfId="0" applyNumberFormat="1" applyFont="1" applyFill="1" applyBorder="1" applyAlignment="1" applyProtection="1">
      <alignment horizontal="center" vertical="top"/>
      <protection locked="0"/>
    </xf>
    <xf numFmtId="0" fontId="12" fillId="4" borderId="0" xfId="0" applyFont="1" applyFill="1" applyAlignment="1" applyProtection="1">
      <alignment horizontal="center" vertical="top"/>
      <protection locked="0"/>
    </xf>
    <xf numFmtId="0" fontId="9" fillId="0" borderId="0" xfId="0" applyFont="1" applyAlignment="1" applyProtection="1">
      <alignment vertical="center"/>
      <protection locked="0"/>
    </xf>
    <xf numFmtId="1" fontId="12" fillId="4" borderId="0" xfId="0" applyNumberFormat="1" applyFont="1" applyFill="1" applyAlignment="1" applyProtection="1">
      <alignment horizontal="center" vertical="top"/>
      <protection locked="0"/>
    </xf>
    <xf numFmtId="0" fontId="13" fillId="0" borderId="0" xfId="0" applyFont="1" applyAlignment="1" applyProtection="1">
      <alignment vertical="center"/>
      <protection locked="0"/>
    </xf>
    <xf numFmtId="0" fontId="12" fillId="4" borderId="0" xfId="0" applyFont="1" applyFill="1" applyAlignment="1" applyProtection="1">
      <alignment horizontal="right" vertical="center"/>
      <protection locked="0"/>
    </xf>
    <xf numFmtId="164" fontId="13" fillId="0" borderId="0" xfId="1" applyNumberFormat="1" applyFont="1" applyAlignment="1" applyProtection="1">
      <alignment vertical="center"/>
      <protection locked="0"/>
    </xf>
    <xf numFmtId="1" fontId="8" fillId="0" borderId="1" xfId="0" applyNumberFormat="1" applyFont="1" applyBorder="1" applyAlignment="1" applyProtection="1">
      <alignment horizontal="right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left" vertical="center"/>
      <protection locked="0"/>
    </xf>
    <xf numFmtId="0" fontId="12" fillId="0" borderId="0" xfId="0" applyFont="1" applyAlignment="1" applyProtection="1">
      <alignment horizontal="right" vertical="center"/>
      <protection locked="0"/>
    </xf>
    <xf numFmtId="43" fontId="0" fillId="0" borderId="0" xfId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12" fillId="0" borderId="1" xfId="0" applyFont="1" applyBorder="1" applyAlignment="1" applyProtection="1">
      <alignment vertical="center"/>
      <protection locked="0"/>
    </xf>
    <xf numFmtId="2" fontId="12" fillId="4" borderId="7" xfId="0" applyNumberFormat="1" applyFont="1" applyFill="1" applyBorder="1" applyAlignment="1" applyProtection="1">
      <alignment horizontal="center" vertical="top"/>
      <protection locked="0"/>
    </xf>
    <xf numFmtId="2" fontId="12" fillId="4" borderId="4" xfId="0" applyNumberFormat="1" applyFont="1" applyFill="1" applyBorder="1" applyAlignment="1" applyProtection="1">
      <alignment horizontal="center" vertical="top"/>
      <protection locked="0"/>
    </xf>
    <xf numFmtId="165" fontId="0" fillId="0" borderId="1" xfId="2" applyNumberFormat="1" applyFont="1" applyBorder="1" applyAlignment="1" applyProtection="1">
      <alignment vertical="center"/>
      <protection locked="0"/>
    </xf>
    <xf numFmtId="0" fontId="0" fillId="4" borderId="1" xfId="0" applyFill="1" applyBorder="1" applyAlignment="1" applyProtection="1">
      <alignment horizontal="left" vertical="center"/>
      <protection locked="0"/>
    </xf>
    <xf numFmtId="164" fontId="0" fillId="0" borderId="1" xfId="1" applyNumberFormat="1" applyFont="1" applyBorder="1" applyAlignment="1" applyProtection="1">
      <alignment vertical="center"/>
      <protection locked="0"/>
    </xf>
    <xf numFmtId="0" fontId="4" fillId="0" borderId="9" xfId="0" applyFont="1" applyBorder="1" applyAlignment="1" applyProtection="1">
      <alignment horizontal="left" vertical="center"/>
      <protection locked="0"/>
    </xf>
    <xf numFmtId="0" fontId="0" fillId="0" borderId="4" xfId="0" applyBorder="1" applyAlignment="1" applyProtection="1">
      <alignment vertical="top"/>
      <protection locked="0"/>
    </xf>
    <xf numFmtId="0" fontId="6" fillId="4" borderId="21" xfId="0" applyFont="1" applyFill="1" applyBorder="1" applyAlignment="1" applyProtection="1">
      <alignment horizontal="left" vertical="center"/>
      <protection locked="0"/>
    </xf>
    <xf numFmtId="0" fontId="6" fillId="4" borderId="22" xfId="0" applyFont="1" applyFill="1" applyBorder="1" applyAlignment="1" applyProtection="1">
      <alignment horizontal="left" vertical="center"/>
      <protection locked="0"/>
    </xf>
    <xf numFmtId="0" fontId="6" fillId="4" borderId="0" xfId="0" applyFont="1" applyFill="1" applyAlignment="1" applyProtection="1">
      <alignment horizontal="left" vertical="center"/>
      <protection locked="0"/>
    </xf>
    <xf numFmtId="0" fontId="8" fillId="4" borderId="0" xfId="0" applyFont="1" applyFill="1" applyAlignment="1" applyProtection="1">
      <alignment horizontal="right" vertical="center"/>
      <protection locked="0"/>
    </xf>
    <xf numFmtId="0" fontId="6" fillId="4" borderId="7" xfId="0" applyFont="1" applyFill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right"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20" fillId="0" borderId="0" xfId="0" applyFont="1" applyBorder="1" applyAlignment="1" applyProtection="1">
      <alignment vertical="center"/>
      <protection locked="0"/>
    </xf>
    <xf numFmtId="0" fontId="33" fillId="0" borderId="6" xfId="0" applyFont="1" applyBorder="1" applyAlignment="1" applyProtection="1">
      <alignment horizontal="center" vertical="center"/>
      <protection locked="0"/>
    </xf>
    <xf numFmtId="0" fontId="33" fillId="0" borderId="10" xfId="0" applyFont="1" applyBorder="1" applyAlignment="1" applyProtection="1">
      <alignment horizontal="center" vertical="center"/>
      <protection locked="0"/>
    </xf>
    <xf numFmtId="0" fontId="33" fillId="0" borderId="12" xfId="0" applyFont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34" fillId="11" borderId="0" xfId="0" applyFont="1" applyFill="1" applyAlignment="1" applyProtection="1">
      <alignment horizontal="right" vertical="center"/>
      <protection locked="0"/>
    </xf>
    <xf numFmtId="0" fontId="35" fillId="11" borderId="0" xfId="0" applyFont="1" applyFill="1" applyAlignment="1" applyProtection="1">
      <alignment horizontal="right" vertical="center"/>
      <protection locked="0"/>
    </xf>
    <xf numFmtId="0" fontId="9" fillId="11" borderId="0" xfId="0" applyFont="1" applyFill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vertical="center"/>
      <protection locked="0"/>
    </xf>
    <xf numFmtId="1" fontId="12" fillId="0" borderId="3" xfId="0" applyNumberFormat="1" applyFont="1" applyBorder="1" applyAlignment="1" applyProtection="1">
      <alignment vertical="top"/>
      <protection locked="0"/>
    </xf>
    <xf numFmtId="164" fontId="0" fillId="3" borderId="3" xfId="1" applyNumberFormat="1" applyFont="1" applyFill="1" applyBorder="1" applyAlignment="1" applyProtection="1">
      <alignment vertical="center"/>
      <protection locked="0"/>
    </xf>
    <xf numFmtId="0" fontId="0" fillId="0" borderId="0" xfId="0" applyFill="1" applyBorder="1" applyAlignment="1" applyProtection="1">
      <alignment horizontal="center" vertical="top"/>
      <protection locked="0"/>
    </xf>
    <xf numFmtId="1" fontId="12" fillId="0" borderId="0" xfId="0" applyNumberFormat="1" applyFont="1" applyFill="1" applyBorder="1" applyAlignment="1" applyProtection="1">
      <alignment vertical="top"/>
      <protection locked="0"/>
    </xf>
    <xf numFmtId="6" fontId="0" fillId="0" borderId="0" xfId="0" applyNumberFormat="1" applyFill="1" applyBorder="1" applyAlignment="1" applyProtection="1">
      <alignment horizontal="right" vertical="center"/>
      <protection locked="0"/>
    </xf>
    <xf numFmtId="0" fontId="0" fillId="0" borderId="0" xfId="0" applyFill="1" applyBorder="1" applyAlignment="1" applyProtection="1">
      <alignment horizontal="left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164" fontId="12" fillId="0" borderId="0" xfId="1" applyNumberFormat="1" applyFont="1" applyFill="1" applyBorder="1" applyAlignment="1" applyProtection="1">
      <alignment horizontal="left" vertical="center"/>
      <protection locked="0"/>
    </xf>
    <xf numFmtId="164" fontId="0" fillId="0" borderId="0" xfId="1" applyNumberFormat="1" applyFont="1" applyFill="1" applyBorder="1" applyAlignment="1" applyProtection="1">
      <alignment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0" xfId="0" applyFill="1" applyAlignment="1" applyProtection="1">
      <alignment vertical="top"/>
      <protection locked="0"/>
    </xf>
    <xf numFmtId="1" fontId="12" fillId="0" borderId="0" xfId="0" applyNumberFormat="1" applyFont="1" applyFill="1" applyAlignment="1" applyProtection="1">
      <alignment vertical="top"/>
      <protection locked="0"/>
    </xf>
    <xf numFmtId="0" fontId="0" fillId="0" borderId="0" xfId="0" applyFill="1" applyAlignment="1" applyProtection="1">
      <alignment horizontal="left" vertical="center"/>
      <protection locked="0"/>
    </xf>
    <xf numFmtId="164" fontId="15" fillId="0" borderId="0" xfId="0" applyNumberFormat="1" applyFont="1" applyFill="1" applyAlignment="1" applyProtection="1">
      <alignment horizontal="left" vertical="center"/>
      <protection locked="0"/>
    </xf>
    <xf numFmtId="2" fontId="14" fillId="0" borderId="0" xfId="0" applyNumberFormat="1" applyFont="1" applyFill="1" applyAlignment="1" applyProtection="1">
      <alignment horizontal="center" vertical="center"/>
      <protection locked="0"/>
    </xf>
    <xf numFmtId="164" fontId="0" fillId="0" borderId="0" xfId="1" applyNumberFormat="1" applyFont="1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32" fillId="12" borderId="3" xfId="0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33D93"/>
      <color rgb="FFDDF6FF"/>
      <color rgb="FFF28282"/>
      <color rgb="FFC5CF87"/>
      <color rgb="FFFFFFCC"/>
      <color rgb="FFFCF2FB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22860</xdr:rowOff>
    </xdr:from>
    <xdr:to>
      <xdr:col>19</xdr:col>
      <xdr:colOff>7620</xdr:colOff>
      <xdr:row>4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A24ACC5-9237-4CBB-BE80-47CB8FF7B5DE}"/>
            </a:ext>
          </a:extLst>
        </xdr:cNvPr>
        <xdr:cNvSpPr txBox="1"/>
      </xdr:nvSpPr>
      <xdr:spPr>
        <a:xfrm>
          <a:off x="8206740" y="297180"/>
          <a:ext cx="6103620" cy="81534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There are X</a:t>
          </a:r>
          <a:r>
            <a:rPr lang="en-US" sz="1100" baseline="0"/>
            <a:t> primary applications of CoNexus:</a:t>
          </a:r>
        </a:p>
        <a:p>
          <a:r>
            <a:rPr lang="en-US" sz="1100" baseline="0"/>
            <a:t>Planning - strategic, tactical, etc.</a:t>
          </a:r>
        </a:p>
        <a:p>
          <a:r>
            <a:rPr lang="en-US" sz="1100" baseline="0"/>
            <a:t>Research - individual and group needs assessments</a:t>
          </a:r>
        </a:p>
        <a:p>
          <a:endParaRPr lang="en-US" sz="1100"/>
        </a:p>
      </xdr:txBody>
    </xdr:sp>
    <xdr:clientData/>
  </xdr:twoCellAnchor>
  <xdr:twoCellAnchor>
    <xdr:from>
      <xdr:col>1</xdr:col>
      <xdr:colOff>1508298</xdr:colOff>
      <xdr:row>32</xdr:row>
      <xdr:rowOff>60036</xdr:rowOff>
    </xdr:from>
    <xdr:to>
      <xdr:col>4</xdr:col>
      <xdr:colOff>464589</xdr:colOff>
      <xdr:row>39</xdr:row>
      <xdr:rowOff>226522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1378CE4-D514-4F28-8AC7-DFB4585BDC6F}"/>
            </a:ext>
          </a:extLst>
        </xdr:cNvPr>
        <xdr:cNvSpPr txBox="1"/>
      </xdr:nvSpPr>
      <xdr:spPr>
        <a:xfrm>
          <a:off x="1970116" y="9146309"/>
          <a:ext cx="2974109" cy="2002213"/>
        </a:xfrm>
        <a:prstGeom prst="rect">
          <a:avLst/>
        </a:prstGeom>
        <a:ln/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bg1"/>
              </a:solidFill>
            </a:rPr>
            <a:t>The goal is zeroes across the Balance line. </a:t>
          </a:r>
        </a:p>
        <a:p>
          <a:endParaRPr lang="en-US" sz="1100" b="1">
            <a:solidFill>
              <a:schemeClr val="bg1"/>
            </a:solidFill>
          </a:endParaRPr>
        </a:p>
        <a:p>
          <a:r>
            <a:rPr lang="en-US" sz="1100" b="1">
              <a:solidFill>
                <a:schemeClr val="bg1"/>
              </a:solidFill>
            </a:rPr>
            <a:t>A positive Balance</a:t>
          </a:r>
          <a:r>
            <a:rPr lang="en-US" sz="1100" b="1" baseline="0">
              <a:solidFill>
                <a:schemeClr val="bg1"/>
              </a:solidFill>
            </a:rPr>
            <a:t> means that more effort is being put into the that criteria than is needed, given its weight.</a:t>
          </a:r>
        </a:p>
        <a:p>
          <a:r>
            <a:rPr lang="en-US" sz="1100" b="1" baseline="0">
              <a:solidFill>
                <a:schemeClr val="bg1"/>
              </a:solidFill>
            </a:rPr>
            <a:t>A negative Balance means that insufficient resources have been applied.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60960</xdr:colOff>
      <xdr:row>28</xdr:row>
      <xdr:rowOff>22860</xdr:rowOff>
    </xdr:from>
    <xdr:to>
      <xdr:col>4</xdr:col>
      <xdr:colOff>754380</xdr:colOff>
      <xdr:row>34</xdr:row>
      <xdr:rowOff>60960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25A5BBA-2BBE-410F-8B10-6B4A912538B6}"/>
            </a:ext>
          </a:extLst>
        </xdr:cNvPr>
        <xdr:cNvSpPr txBox="1"/>
      </xdr:nvSpPr>
      <xdr:spPr>
        <a:xfrm>
          <a:off x="60960" y="6233160"/>
          <a:ext cx="1722120" cy="1181100"/>
        </a:xfrm>
        <a:prstGeom prst="rect">
          <a:avLst/>
        </a:prstGeom>
        <a:ln/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bg1"/>
              </a:solidFill>
            </a:rPr>
            <a:t>Reference is set to a middle of the X axis scale.  This one</a:t>
          </a:r>
          <a:r>
            <a:rPr lang="en-US" sz="1100" b="1" baseline="0">
              <a:solidFill>
                <a:schemeClr val="bg1"/>
              </a:solidFill>
            </a:rPr>
            <a:t> shows the result of a voter if they voted '5' in a scale of 1-7.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1378296</xdr:colOff>
      <xdr:row>27</xdr:row>
      <xdr:rowOff>33944</xdr:rowOff>
    </xdr:from>
    <xdr:to>
      <xdr:col>4</xdr:col>
      <xdr:colOff>159327</xdr:colOff>
      <xdr:row>28</xdr:row>
      <xdr:rowOff>33251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A00B941-284A-4182-9DAB-B1E14BB53D0A}"/>
            </a:ext>
          </a:extLst>
        </xdr:cNvPr>
        <xdr:cNvSpPr txBox="1"/>
      </xdr:nvSpPr>
      <xdr:spPr>
        <a:xfrm>
          <a:off x="1840114" y="7792489"/>
          <a:ext cx="2798849" cy="264853"/>
        </a:xfrm>
        <a:prstGeom prst="rect">
          <a:avLst/>
        </a:prstGeom>
        <a:ln/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bg1"/>
              </a:solidFill>
            </a:rPr>
            <a:t>Sum</a:t>
          </a:r>
          <a:r>
            <a:rPr lang="en-US" sz="1100" b="1" baseline="0">
              <a:solidFill>
                <a:schemeClr val="bg1"/>
              </a:solidFill>
            </a:rPr>
            <a:t> of raw vote for each criterion.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0</xdr:colOff>
      <xdr:row>29</xdr:row>
      <xdr:rowOff>167640</xdr:rowOff>
    </xdr:from>
    <xdr:to>
      <xdr:col>16</xdr:col>
      <xdr:colOff>205740</xdr:colOff>
      <xdr:row>32</xdr:row>
      <xdr:rowOff>144780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7F5DE54-4F08-49AF-A9EC-6F8DC2CA6A0C}"/>
            </a:ext>
          </a:extLst>
        </xdr:cNvPr>
        <xdr:cNvSpPr txBox="1"/>
      </xdr:nvSpPr>
      <xdr:spPr>
        <a:xfrm>
          <a:off x="4053840" y="7749540"/>
          <a:ext cx="5692140" cy="5715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"Normalization" makes </a:t>
          </a:r>
          <a:r>
            <a:rPr lang="en-US" sz="11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two sets of numbers comparable by changing the scale while preserving the numbers' relationship to each other.</a:t>
          </a:r>
        </a:p>
        <a:p>
          <a:pPr marL="0" indent="0"/>
          <a:endParaRPr lang="en-US" sz="1100" b="1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In CoNexus, normalized values have all been adjusted do that the average of all sets equals 100.</a:t>
          </a:r>
          <a:endParaRPr lang="en-US" sz="11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350520</xdr:colOff>
      <xdr:row>1</xdr:row>
      <xdr:rowOff>22860</xdr:rowOff>
    </xdr:from>
    <xdr:to>
      <xdr:col>27</xdr:col>
      <xdr:colOff>1226820</xdr:colOff>
      <xdr:row>7</xdr:row>
      <xdr:rowOff>114300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3F098B2E-94C2-4B71-8AD6-8D0586599A5C}"/>
            </a:ext>
          </a:extLst>
        </xdr:cNvPr>
        <xdr:cNvSpPr txBox="1"/>
      </xdr:nvSpPr>
      <xdr:spPr>
        <a:xfrm>
          <a:off x="13152120" y="251460"/>
          <a:ext cx="3817620" cy="1196340"/>
        </a:xfrm>
        <a:prstGeom prst="rect">
          <a:avLst/>
        </a:prstGeom>
        <a:solidFill>
          <a:schemeClr val="lt1"/>
        </a:solidFill>
        <a:ln w="12700" cmpd="sng">
          <a:solidFill>
            <a:schemeClr val="accent5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When the Alternative Costs are higher than the Worth...</a:t>
          </a:r>
        </a:p>
        <a:p>
          <a:r>
            <a:rPr lang="en-US" sz="1100" baseline="0"/>
            <a:t>     ...and Worth is lt than Reference = "Redeploy resources"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...and Worth is gte than Reference = </a:t>
          </a:r>
          <a:r>
            <a:rPr lang="en-US" sz="1100" baseline="0"/>
            <a:t>"Increase effort"</a:t>
          </a:r>
        </a:p>
        <a:p>
          <a:r>
            <a:rPr lang="en-US" sz="1100" baseline="0"/>
            <a:t>When Worth exceeds Cost and the Alterative is generating Value...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...and Worth is lt than Reference = "Increase effort"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...and Worth is gte than Reference = "Decrease costs"</a:t>
          </a:r>
          <a:endParaRPr lang="en-US">
            <a:effectLst/>
          </a:endParaRP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27</xdr:col>
      <xdr:colOff>441960</xdr:colOff>
      <xdr:row>7</xdr:row>
      <xdr:rowOff>38100</xdr:rowOff>
    </xdr:from>
    <xdr:to>
      <xdr:col>27</xdr:col>
      <xdr:colOff>716280</xdr:colOff>
      <xdr:row>8</xdr:row>
      <xdr:rowOff>289560</xdr:rowOff>
    </xdr:to>
    <xdr:sp macro="" textlink="">
      <xdr:nvSpPr>
        <xdr:cNvPr id="16" name="Arrow: Down 15">
          <a:extLst>
            <a:ext uri="{FF2B5EF4-FFF2-40B4-BE49-F238E27FC236}">
              <a16:creationId xmlns:a16="http://schemas.microsoft.com/office/drawing/2014/main" id="{E66BACA8-AB5C-41D8-B1BD-78C1E7A6B672}"/>
            </a:ext>
          </a:extLst>
        </xdr:cNvPr>
        <xdr:cNvSpPr/>
      </xdr:nvSpPr>
      <xdr:spPr>
        <a:xfrm>
          <a:off x="16184880" y="1371600"/>
          <a:ext cx="274320" cy="525780"/>
        </a:xfrm>
        <a:prstGeom prst="downArrow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155402</xdr:colOff>
      <xdr:row>1</xdr:row>
      <xdr:rowOff>57035</xdr:rowOff>
    </xdr:from>
    <xdr:to>
      <xdr:col>1</xdr:col>
      <xdr:colOff>460202</xdr:colOff>
      <xdr:row>2</xdr:row>
      <xdr:rowOff>163714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7493C6F-3452-920D-631F-7CF2A3FFC895}"/>
            </a:ext>
          </a:extLst>
        </xdr:cNvPr>
        <xdr:cNvSpPr txBox="1"/>
      </xdr:nvSpPr>
      <xdr:spPr>
        <a:xfrm>
          <a:off x="617220" y="334126"/>
          <a:ext cx="304800" cy="383770"/>
        </a:xfrm>
        <a:prstGeom prst="rect">
          <a:avLst/>
        </a:prstGeom>
        <a:solidFill>
          <a:srgbClr val="7030A0"/>
        </a:solidFill>
        <a:ln w="19050" cmpd="sng">
          <a:solidFill>
            <a:schemeClr val="tx1">
              <a:lumMod val="85000"/>
              <a:lumOff val="1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  <a:latin typeface="Rockwell" panose="02060603020205020403" pitchFamily="18" charset="0"/>
            </a:rPr>
            <a:t>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22860</xdr:rowOff>
    </xdr:from>
    <xdr:to>
      <xdr:col>17</xdr:col>
      <xdr:colOff>7620</xdr:colOff>
      <xdr:row>5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6CA4683-3163-D527-178B-385364536DFD}"/>
            </a:ext>
          </a:extLst>
        </xdr:cNvPr>
        <xdr:cNvSpPr txBox="1"/>
      </xdr:nvSpPr>
      <xdr:spPr>
        <a:xfrm>
          <a:off x="5082540" y="243840"/>
          <a:ext cx="6103620" cy="82296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Selection processes are the most frequent kind</a:t>
          </a:r>
          <a:r>
            <a:rPr lang="en-US" sz="1100" baseline="0"/>
            <a:t> of group &amp; individual decision-making.  Examples include  selecting a new employee from interviews and picking a vendor for an important activity. Without private (even anonymous) evaluation, the process is often distorted by personal dynamics, interpersonal judgements, and rank. </a:t>
          </a:r>
          <a:endParaRPr lang="en-US" sz="1100"/>
        </a:p>
      </xdr:txBody>
    </xdr:sp>
    <xdr:clientData/>
  </xdr:twoCellAnchor>
  <xdr:twoCellAnchor>
    <xdr:from>
      <xdr:col>20</xdr:col>
      <xdr:colOff>350520</xdr:colOff>
      <xdr:row>1</xdr:row>
      <xdr:rowOff>22860</xdr:rowOff>
    </xdr:from>
    <xdr:to>
      <xdr:col>25</xdr:col>
      <xdr:colOff>1226820</xdr:colOff>
      <xdr:row>7</xdr:row>
      <xdr:rowOff>114300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932777FE-F6DA-A30D-2F5D-B38C1DF5D6EC}"/>
            </a:ext>
          </a:extLst>
        </xdr:cNvPr>
        <xdr:cNvSpPr txBox="1"/>
      </xdr:nvSpPr>
      <xdr:spPr>
        <a:xfrm>
          <a:off x="13502640" y="243840"/>
          <a:ext cx="3893820" cy="1188720"/>
        </a:xfrm>
        <a:prstGeom prst="rect">
          <a:avLst/>
        </a:prstGeom>
        <a:solidFill>
          <a:schemeClr val="lt1"/>
        </a:solidFill>
        <a:ln w="12700" cmpd="sng">
          <a:solidFill>
            <a:schemeClr val="accent5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When the Alternative Costs are higher than the Worth...</a:t>
          </a:r>
        </a:p>
        <a:p>
          <a:r>
            <a:rPr lang="en-US" sz="1100" baseline="0"/>
            <a:t>     ...and Worth is lt than Reference = "Redeploy resources"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...and Worth is gte than Reference = </a:t>
          </a:r>
          <a:r>
            <a:rPr lang="en-US" sz="1100" baseline="0"/>
            <a:t>"Increase effort"</a:t>
          </a:r>
        </a:p>
        <a:p>
          <a:r>
            <a:rPr lang="en-US" sz="1100" baseline="0"/>
            <a:t>When Worth exceeds Cost and the Alterative is generating Value...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...and Worth is lt than Reference = "Increase effort"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...and Worth is gte than Reference = "Decrease costs"</a:t>
          </a:r>
          <a:endParaRPr lang="en-US">
            <a:effectLst/>
          </a:endParaRP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25</xdr:col>
      <xdr:colOff>441960</xdr:colOff>
      <xdr:row>7</xdr:row>
      <xdr:rowOff>38100</xdr:rowOff>
    </xdr:from>
    <xdr:to>
      <xdr:col>25</xdr:col>
      <xdr:colOff>716280</xdr:colOff>
      <xdr:row>8</xdr:row>
      <xdr:rowOff>289560</xdr:rowOff>
    </xdr:to>
    <xdr:sp macro="" textlink="">
      <xdr:nvSpPr>
        <xdr:cNvPr id="39" name="Arrow: Down 38">
          <a:extLst>
            <a:ext uri="{FF2B5EF4-FFF2-40B4-BE49-F238E27FC236}">
              <a16:creationId xmlns:a16="http://schemas.microsoft.com/office/drawing/2014/main" id="{DF9D21F8-5955-252A-8F74-426D4B48C08B}"/>
            </a:ext>
          </a:extLst>
        </xdr:cNvPr>
        <xdr:cNvSpPr/>
      </xdr:nvSpPr>
      <xdr:spPr>
        <a:xfrm>
          <a:off x="16611600" y="1356360"/>
          <a:ext cx="274320" cy="525780"/>
        </a:xfrm>
        <a:prstGeom prst="downArrow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22860</xdr:rowOff>
    </xdr:from>
    <xdr:to>
      <xdr:col>17</xdr:col>
      <xdr:colOff>7620</xdr:colOff>
      <xdr:row>5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8B68C1-20C5-44FD-86C7-6A1DCF58ABCE}"/>
            </a:ext>
          </a:extLst>
        </xdr:cNvPr>
        <xdr:cNvSpPr txBox="1"/>
      </xdr:nvSpPr>
      <xdr:spPr>
        <a:xfrm>
          <a:off x="5273040" y="251460"/>
          <a:ext cx="6103620" cy="83058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Balance processes</a:t>
          </a:r>
          <a:r>
            <a:rPr lang="en-US" sz="1100" baseline="0"/>
            <a:t> can be used for modeling systems to ensure equal application of resources.  This example is for a </a:t>
          </a:r>
          <a:endParaRPr lang="en-US" sz="1100"/>
        </a:p>
      </xdr:txBody>
    </xdr:sp>
    <xdr:clientData/>
  </xdr:twoCellAnchor>
  <xdr:twoCellAnchor>
    <xdr:from>
      <xdr:col>5</xdr:col>
      <xdr:colOff>0</xdr:colOff>
      <xdr:row>34</xdr:row>
      <xdr:rowOff>167640</xdr:rowOff>
    </xdr:from>
    <xdr:to>
      <xdr:col>14</xdr:col>
      <xdr:colOff>205740</xdr:colOff>
      <xdr:row>37</xdr:row>
      <xdr:rowOff>144780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B072123-C00B-46D4-AD26-61075F94517F}"/>
            </a:ext>
          </a:extLst>
        </xdr:cNvPr>
        <xdr:cNvSpPr txBox="1"/>
      </xdr:nvSpPr>
      <xdr:spPr>
        <a:xfrm>
          <a:off x="4053840" y="7749540"/>
          <a:ext cx="5692140" cy="5715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"Normalization" makes </a:t>
          </a:r>
          <a:r>
            <a:rPr lang="en-US" sz="11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two sets of numbers comparable by changing the scale while preserving the numbers' relationship to each other.</a:t>
          </a:r>
        </a:p>
        <a:p>
          <a:pPr marL="0" indent="0"/>
          <a:endParaRPr lang="en-US" sz="1100" b="1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In CoNexus, normalized values have all been adjusted do that the average of all sets equals 100.</a:t>
          </a:r>
          <a:endParaRPr lang="en-US" sz="11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350520</xdr:colOff>
      <xdr:row>1</xdr:row>
      <xdr:rowOff>22860</xdr:rowOff>
    </xdr:from>
    <xdr:to>
      <xdr:col>25</xdr:col>
      <xdr:colOff>1226820</xdr:colOff>
      <xdr:row>7</xdr:row>
      <xdr:rowOff>114300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37529115-32AC-4302-B1C5-C2BC5B0FE1F5}"/>
            </a:ext>
          </a:extLst>
        </xdr:cNvPr>
        <xdr:cNvSpPr txBox="1"/>
      </xdr:nvSpPr>
      <xdr:spPr>
        <a:xfrm>
          <a:off x="13152120" y="251460"/>
          <a:ext cx="3817620" cy="1196340"/>
        </a:xfrm>
        <a:prstGeom prst="rect">
          <a:avLst/>
        </a:prstGeom>
        <a:solidFill>
          <a:schemeClr val="lt1"/>
        </a:solidFill>
        <a:ln w="12700" cmpd="sng">
          <a:solidFill>
            <a:schemeClr val="accent5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When the Alternative Costs are higher than the Worth...</a:t>
          </a:r>
        </a:p>
        <a:p>
          <a:r>
            <a:rPr lang="en-US" sz="1100" baseline="0"/>
            <a:t>     ...and Worth is lt than Reference = "Redeploy resources"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...and Worth is gte than Reference = </a:t>
          </a:r>
          <a:r>
            <a:rPr lang="en-US" sz="1100" baseline="0"/>
            <a:t>"Increase effort"</a:t>
          </a:r>
        </a:p>
        <a:p>
          <a:r>
            <a:rPr lang="en-US" sz="1100" baseline="0"/>
            <a:t>When Worth exceeds Cost and the Alterative is generating Value...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...and Worth is lt than Reference = "Increase effort"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...and Worth is gte than Reference = "Decrease costs"</a:t>
          </a:r>
          <a:endParaRPr lang="en-US">
            <a:effectLst/>
          </a:endParaRP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25</xdr:col>
      <xdr:colOff>441960</xdr:colOff>
      <xdr:row>7</xdr:row>
      <xdr:rowOff>38100</xdr:rowOff>
    </xdr:from>
    <xdr:to>
      <xdr:col>25</xdr:col>
      <xdr:colOff>716280</xdr:colOff>
      <xdr:row>8</xdr:row>
      <xdr:rowOff>289560</xdr:rowOff>
    </xdr:to>
    <xdr:sp macro="" textlink="">
      <xdr:nvSpPr>
        <xdr:cNvPr id="16" name="Arrow: Down 15">
          <a:extLst>
            <a:ext uri="{FF2B5EF4-FFF2-40B4-BE49-F238E27FC236}">
              <a16:creationId xmlns:a16="http://schemas.microsoft.com/office/drawing/2014/main" id="{F28E55BA-AB9C-4EDF-85E2-E0EFF7EEDBE9}"/>
            </a:ext>
          </a:extLst>
        </xdr:cNvPr>
        <xdr:cNvSpPr/>
      </xdr:nvSpPr>
      <xdr:spPr>
        <a:xfrm>
          <a:off x="16184880" y="1371600"/>
          <a:ext cx="274320" cy="525780"/>
        </a:xfrm>
        <a:prstGeom prst="downArrow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5EC131-B3B7-42A7-AA27-2B2DDFD11B30}" name="scale6" displayName="scale6" ref="A1:B7" totalsRowShown="0">
  <autoFilter ref="A1:B7" xr:uid="{565EC131-B3B7-42A7-AA27-2B2DDFD11B30}"/>
  <tableColumns count="2">
    <tableColumn id="1" xr3:uid="{82EFD398-0BFD-48F4-AF95-31065A016032}" name="Performance/Satisfaction" dataDxfId="0"/>
    <tableColumn id="3" xr3:uid="{F1F0E817-D91C-4F32-932E-5F76ED9F4FA8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78428-1368-4292-BCE0-334029BA7AEC}" name="scale2" displayName="scale2" ref="D1:D3" totalsRowShown="0">
  <autoFilter ref="D1:D3" xr:uid="{05E78428-1368-4292-BCE0-334029BA7AEC}"/>
  <tableColumns count="1">
    <tableColumn id="1" xr3:uid="{47924D26-4EA1-4220-AFD0-76DD181DB4D5}" name="Hist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FFF8A-FE61-440C-8310-39F5BA6C7B25}">
  <dimension ref="A1:AH48"/>
  <sheetViews>
    <sheetView showGridLines="0" zoomScale="66" zoomScaleNormal="66" workbookViewId="0">
      <pane xSplit="5" ySplit="9" topLeftCell="F10" activePane="bottomRight" state="frozen"/>
      <selection pane="topRight" activeCell="F1" sqref="F1"/>
      <selection pane="bottomLeft" activeCell="A10" sqref="A10"/>
      <selection pane="bottomRight" activeCell="X22" sqref="X22"/>
    </sheetView>
  </sheetViews>
  <sheetFormatPr defaultRowHeight="21" x14ac:dyDescent="0.3"/>
  <cols>
    <col min="1" max="1" width="6.77734375" style="116" customWidth="1"/>
    <col min="2" max="2" width="38.5546875" style="3" customWidth="1"/>
    <col min="3" max="3" width="15" style="3" customWidth="1"/>
    <col min="4" max="4" width="5.109375" style="6" customWidth="1"/>
    <col min="5" max="5" width="26.33203125" style="3" customWidth="1"/>
    <col min="6" max="19" width="8.88671875" style="3"/>
    <col min="20" max="20" width="8.88671875" style="6"/>
    <col min="21" max="21" width="5.109375" style="3" customWidth="1"/>
    <col min="22" max="22" width="6.88671875" style="3" customWidth="1"/>
    <col min="23" max="23" width="12.5546875" style="3" bestFit="1" customWidth="1"/>
    <col min="24" max="24" width="3.21875" style="3" customWidth="1"/>
    <col min="25" max="25" width="7.33203125" style="3" customWidth="1"/>
    <col min="26" max="26" width="13" style="3" customWidth="1"/>
    <col min="27" max="27" width="6.77734375" style="104" customWidth="1"/>
    <col min="28" max="28" width="18.44140625" style="3" customWidth="1"/>
    <col min="29" max="16384" width="8.88671875" style="3"/>
  </cols>
  <sheetData>
    <row r="1" spans="1:28" s="123" customFormat="1" ht="21.6" customHeight="1" thickBot="1" x14ac:dyDescent="0.35">
      <c r="A1" s="154" t="s">
        <v>59</v>
      </c>
      <c r="B1" s="154"/>
      <c r="C1" s="154"/>
      <c r="D1" s="154"/>
      <c r="E1" s="154"/>
      <c r="T1" s="124"/>
      <c r="AA1" s="125"/>
    </row>
    <row r="2" spans="1:28" s="123" customFormat="1" ht="21.6" customHeight="1" thickBot="1" x14ac:dyDescent="0.35">
      <c r="A2" s="140"/>
      <c r="B2" s="140"/>
      <c r="C2" s="140"/>
      <c r="D2" s="141"/>
      <c r="E2" s="139"/>
      <c r="T2" s="124"/>
      <c r="U2" s="126" t="s">
        <v>52</v>
      </c>
      <c r="V2" s="127">
        <v>4</v>
      </c>
      <c r="AA2" s="125"/>
    </row>
    <row r="3" spans="1:28" s="123" customFormat="1" ht="21.6" customHeight="1" x14ac:dyDescent="0.3">
      <c r="A3" s="140"/>
      <c r="B3" s="140"/>
      <c r="C3" s="126" t="s">
        <v>52</v>
      </c>
      <c r="D3" s="142">
        <v>4</v>
      </c>
      <c r="E3" s="128"/>
      <c r="T3" s="124"/>
      <c r="U3" s="129" t="s">
        <v>46</v>
      </c>
      <c r="V3" s="130">
        <v>3</v>
      </c>
      <c r="AA3" s="125"/>
    </row>
    <row r="4" spans="1:28" s="123" customFormat="1" ht="21.6" customHeight="1" x14ac:dyDescent="0.3">
      <c r="A4" s="140"/>
      <c r="B4" s="140"/>
      <c r="C4" s="129" t="s">
        <v>46</v>
      </c>
      <c r="D4" s="143">
        <v>3</v>
      </c>
      <c r="T4" s="124"/>
      <c r="U4" s="129" t="s">
        <v>47</v>
      </c>
      <c r="V4" s="130">
        <v>2</v>
      </c>
      <c r="AA4" s="125"/>
    </row>
    <row r="5" spans="1:28" s="123" customFormat="1" ht="21.6" customHeight="1" thickBot="1" x14ac:dyDescent="0.35">
      <c r="A5" s="140"/>
      <c r="B5" s="140"/>
      <c r="C5" s="129" t="s">
        <v>47</v>
      </c>
      <c r="D5" s="143">
        <v>2</v>
      </c>
      <c r="T5" s="124"/>
      <c r="U5" s="131" t="s">
        <v>51</v>
      </c>
      <c r="V5" s="132">
        <v>1</v>
      </c>
      <c r="AA5" s="125"/>
    </row>
    <row r="6" spans="1:28" s="123" customFormat="1" ht="21.6" customHeight="1" thickBot="1" x14ac:dyDescent="0.35">
      <c r="A6" s="140"/>
      <c r="B6" s="140"/>
      <c r="C6" s="131" t="s">
        <v>51</v>
      </c>
      <c r="D6" s="144">
        <v>1</v>
      </c>
      <c r="T6" s="124"/>
      <c r="AA6" s="125"/>
    </row>
    <row r="7" spans="1:28" s="123" customFormat="1" ht="21.6" customHeight="1" x14ac:dyDescent="0.3">
      <c r="A7" s="140"/>
      <c r="B7" s="140"/>
      <c r="C7" s="140"/>
      <c r="D7" s="141"/>
      <c r="E7" s="133" t="s">
        <v>10</v>
      </c>
      <c r="F7" s="171"/>
      <c r="G7" s="171"/>
      <c r="H7" s="171"/>
      <c r="I7" s="171"/>
      <c r="J7" s="171"/>
      <c r="K7" s="171"/>
      <c r="L7" s="171"/>
      <c r="T7" s="124"/>
      <c r="AA7" s="125"/>
    </row>
    <row r="8" spans="1:28" s="6" customFormat="1" ht="21.6" customHeight="1" thickBot="1" x14ac:dyDescent="0.35">
      <c r="A8" s="157" t="s">
        <v>61</v>
      </c>
      <c r="B8" s="157"/>
      <c r="C8" s="13"/>
      <c r="D8" s="11"/>
      <c r="E8" s="11"/>
      <c r="F8" s="167">
        <v>1</v>
      </c>
      <c r="G8" s="167"/>
      <c r="H8" s="167">
        <v>2</v>
      </c>
      <c r="I8" s="167"/>
      <c r="J8" s="167">
        <v>3</v>
      </c>
      <c r="K8" s="167"/>
      <c r="L8" s="167">
        <v>4</v>
      </c>
      <c r="M8" s="167"/>
      <c r="N8" s="167">
        <v>5</v>
      </c>
      <c r="O8" s="167"/>
      <c r="P8" s="167">
        <v>6</v>
      </c>
      <c r="Q8" s="167"/>
      <c r="R8" s="167">
        <v>7</v>
      </c>
      <c r="S8" s="167"/>
      <c r="AA8" s="105"/>
    </row>
    <row r="9" spans="1:28" customFormat="1" ht="62.4" customHeight="1" thickBot="1" x14ac:dyDescent="0.4">
      <c r="A9" s="155" t="s">
        <v>66</v>
      </c>
      <c r="B9" s="156"/>
      <c r="C9" s="1"/>
      <c r="D9" s="2"/>
      <c r="E9" s="4" t="s">
        <v>60</v>
      </c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4" t="s">
        <v>18</v>
      </c>
      <c r="U9" s="165"/>
      <c r="V9" s="166" t="s">
        <v>19</v>
      </c>
      <c r="W9" s="166"/>
      <c r="X9" s="166"/>
      <c r="Y9" s="166"/>
      <c r="Z9" s="166" t="s">
        <v>20</v>
      </c>
      <c r="AA9" s="166"/>
      <c r="AB9" s="70" t="s">
        <v>32</v>
      </c>
    </row>
    <row r="10" spans="1:28" customFormat="1" thickTop="1" thickBot="1" x14ac:dyDescent="0.4">
      <c r="A10" s="120">
        <v>1</v>
      </c>
      <c r="B10" s="135" t="s">
        <v>78</v>
      </c>
      <c r="C10" s="1"/>
      <c r="D10" s="2"/>
      <c r="E10" s="18" t="s">
        <v>36</v>
      </c>
      <c r="F10" s="138" t="s">
        <v>62</v>
      </c>
      <c r="G10" s="138" t="s">
        <v>9</v>
      </c>
      <c r="H10" s="138" t="s">
        <v>8</v>
      </c>
      <c r="I10" s="138" t="s">
        <v>9</v>
      </c>
      <c r="J10" s="138" t="s">
        <v>8</v>
      </c>
      <c r="K10" s="138" t="s">
        <v>9</v>
      </c>
      <c r="L10" s="138" t="s">
        <v>8</v>
      </c>
      <c r="M10" s="138" t="s">
        <v>9</v>
      </c>
      <c r="N10" s="138" t="s">
        <v>8</v>
      </c>
      <c r="O10" s="138" t="s">
        <v>9</v>
      </c>
      <c r="P10" s="138" t="s">
        <v>8</v>
      </c>
      <c r="Q10" s="138" t="s">
        <v>9</v>
      </c>
      <c r="R10" s="138" t="s">
        <v>8</v>
      </c>
      <c r="S10" s="138" t="s">
        <v>9</v>
      </c>
      <c r="T10" s="15"/>
      <c r="U10" s="15"/>
      <c r="V10" s="15"/>
      <c r="W10" s="15"/>
      <c r="X10" s="93" t="s">
        <v>50</v>
      </c>
      <c r="Y10" s="15"/>
      <c r="Z10" s="15"/>
      <c r="AA10" s="106"/>
      <c r="AB10" s="5"/>
    </row>
    <row r="11" spans="1:28" thickTop="1" thickBot="1" x14ac:dyDescent="0.35">
      <c r="A11" s="119">
        <v>2</v>
      </c>
      <c r="B11" s="121" t="s">
        <v>65</v>
      </c>
      <c r="D11" s="5"/>
      <c r="E11" s="42" t="s">
        <v>72</v>
      </c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0">
        <f>G11+I11+K11+M11+O11+Q11+S11</f>
        <v>0</v>
      </c>
      <c r="U11" s="113">
        <f>worthsf*T11</f>
        <v>0</v>
      </c>
      <c r="V11" s="64">
        <v>0</v>
      </c>
      <c r="W11" s="21" t="s">
        <v>21</v>
      </c>
      <c r="X11" s="14">
        <v>1</v>
      </c>
      <c r="Y11" s="55">
        <f>V11*costSsf</f>
        <v>0</v>
      </c>
      <c r="Z11" s="48">
        <f>U11-Y11</f>
        <v>0</v>
      </c>
      <c r="AA11" s="114">
        <f>AVERAGE(Z11:Z11)</f>
        <v>0</v>
      </c>
      <c r="AB11" s="115" t="str">
        <f>IF(AND(AA11&lt;0, AA11&lt;refWorth),"Redeploy resources", IF(AND(AA11&lt;0, AA11&gt;=refWorth),"Reduce Cost",IF(AND(AA11&gt;=0, AA11&lt;refWorth),"Increase effort", IF(AND(AA11&gt;=0, AA11&gt;=refWorth),"Preserve","error"))))</f>
        <v>Increase effort</v>
      </c>
    </row>
    <row r="12" spans="1:28" thickTop="1" thickBot="1" x14ac:dyDescent="0.35">
      <c r="A12" s="120">
        <v>3</v>
      </c>
      <c r="B12" s="122" t="s">
        <v>79</v>
      </c>
      <c r="E12" s="42" t="s">
        <v>31</v>
      </c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4"/>
      <c r="U12" s="53"/>
      <c r="V12" s="37"/>
      <c r="W12" s="37"/>
      <c r="X12" s="95"/>
      <c r="Y12" s="51"/>
      <c r="Z12" s="37"/>
      <c r="AA12" s="109"/>
      <c r="AB12" s="37"/>
    </row>
    <row r="13" spans="1:28" thickTop="1" thickBot="1" x14ac:dyDescent="0.35">
      <c r="A13" s="119">
        <v>4</v>
      </c>
      <c r="B13" s="121" t="s">
        <v>80</v>
      </c>
      <c r="D13" s="163" t="s">
        <v>11</v>
      </c>
      <c r="E13" s="163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9"/>
      <c r="U13" s="52"/>
      <c r="V13" s="12"/>
      <c r="W13" s="12"/>
      <c r="X13" s="93" t="s">
        <v>50</v>
      </c>
      <c r="Y13" s="50"/>
      <c r="Z13" s="12"/>
      <c r="AA13" s="108"/>
      <c r="AB13" s="12"/>
    </row>
    <row r="14" spans="1:28" thickTop="1" thickBot="1" x14ac:dyDescent="0.35">
      <c r="A14" s="120">
        <v>5</v>
      </c>
      <c r="B14" s="122" t="s">
        <v>81</v>
      </c>
      <c r="D14" s="22" t="s">
        <v>13</v>
      </c>
      <c r="E14" s="19"/>
      <c r="F14" s="29"/>
      <c r="G14" s="30"/>
      <c r="H14" s="29"/>
      <c r="I14" s="43"/>
      <c r="J14" s="29"/>
      <c r="K14" s="43"/>
      <c r="L14" s="29"/>
      <c r="M14" s="43"/>
      <c r="N14" s="29"/>
      <c r="O14" s="43"/>
      <c r="P14" s="29"/>
      <c r="Q14" s="43"/>
      <c r="R14" s="29"/>
      <c r="S14" s="43"/>
      <c r="T14" s="72">
        <f t="shared" ref="T14:T16" si="0">G14+I14+K14+M14+O14+Q14+S14</f>
        <v>0</v>
      </c>
      <c r="U14" s="137">
        <f>worthsf*T14</f>
        <v>0</v>
      </c>
      <c r="V14" s="71">
        <v>0</v>
      </c>
      <c r="W14" s="26" t="s">
        <v>21</v>
      </c>
      <c r="X14" s="59">
        <v>1</v>
      </c>
      <c r="Y14" s="55">
        <f>V14*costSsf</f>
        <v>0</v>
      </c>
      <c r="Z14" s="48">
        <f>U14-Y14</f>
        <v>0</v>
      </c>
      <c r="AA14" s="136">
        <f>AVERAGE(Z14:Z14)</f>
        <v>0</v>
      </c>
      <c r="AB14" s="115" t="str">
        <f>IF(AND(AA14&lt;0, AA14&lt;AA28),"Redeploy resources", IF(AND(AA14&lt;0, AA14&gt;=AA28),"Reduce Cost",IF(AND(AA14&gt;=0, AA14&lt;AA28),"Increase effort", IF(AND(AA14&gt;=0, AA14&gt;=AA28),"Preserve","error"))))</f>
        <v>Increase effort</v>
      </c>
    </row>
    <row r="15" spans="1:28" thickTop="1" thickBot="1" x14ac:dyDescent="0.35">
      <c r="A15" s="119">
        <v>6</v>
      </c>
      <c r="B15" s="121" t="s">
        <v>82</v>
      </c>
      <c r="C15" s="18"/>
      <c r="D15" s="22" t="s">
        <v>14</v>
      </c>
      <c r="E15" s="12"/>
      <c r="F15" s="29"/>
      <c r="G15" s="30"/>
      <c r="H15" s="29"/>
      <c r="I15" s="43"/>
      <c r="J15" s="29"/>
      <c r="K15" s="43"/>
      <c r="L15" s="29"/>
      <c r="M15" s="43"/>
      <c r="N15" s="29"/>
      <c r="O15" s="43"/>
      <c r="P15" s="29"/>
      <c r="Q15" s="43"/>
      <c r="R15" s="29"/>
      <c r="S15" s="43"/>
      <c r="T15" s="14">
        <f t="shared" si="0"/>
        <v>0</v>
      </c>
      <c r="U15" s="137">
        <f>worthsf*T15</f>
        <v>0</v>
      </c>
      <c r="V15" s="63">
        <v>0</v>
      </c>
      <c r="W15" s="26" t="s">
        <v>21</v>
      </c>
      <c r="X15" s="59">
        <v>1</v>
      </c>
      <c r="Y15" s="55">
        <f>V15*costSsf</f>
        <v>0</v>
      </c>
      <c r="Z15" s="48">
        <f>U15-Y15</f>
        <v>0</v>
      </c>
      <c r="AA15" s="136">
        <f>AVERAGE(Z15:Z15)</f>
        <v>0</v>
      </c>
      <c r="AB15" s="115" t="str">
        <f>IF(AND(AA15&lt;0, AA15&lt;I40),"Redeploy resources", IF(AND(AA15&lt;0, AA15&gt;=I40),"Reduce Cost",IF(AND(AA15&gt;=0, AA15&lt;I40),"Increase effort", IF(AND(AA15&gt;=0, AA15&gt;=I40),"Preserve","error"))))</f>
        <v>Preserve</v>
      </c>
    </row>
    <row r="16" spans="1:28" thickTop="1" thickBot="1" x14ac:dyDescent="0.35">
      <c r="A16" s="120">
        <v>7</v>
      </c>
      <c r="B16" s="122" t="s">
        <v>67</v>
      </c>
      <c r="C16" s="12"/>
      <c r="D16" s="22" t="s">
        <v>15</v>
      </c>
      <c r="E16" s="21"/>
      <c r="F16" s="29"/>
      <c r="G16" s="30"/>
      <c r="H16" s="29"/>
      <c r="I16" s="43"/>
      <c r="J16" s="29"/>
      <c r="K16" s="43"/>
      <c r="L16" s="29"/>
      <c r="M16" s="43"/>
      <c r="N16" s="29"/>
      <c r="O16" s="43"/>
      <c r="P16" s="29"/>
      <c r="Q16" s="43"/>
      <c r="R16" s="29"/>
      <c r="S16" s="43"/>
      <c r="T16" s="14">
        <f t="shared" si="0"/>
        <v>0</v>
      </c>
      <c r="U16" s="137">
        <f>worthsf*T16</f>
        <v>0</v>
      </c>
      <c r="V16" s="63">
        <v>0</v>
      </c>
      <c r="W16" s="66" t="s">
        <v>21</v>
      </c>
      <c r="X16" s="97">
        <v>1</v>
      </c>
      <c r="Y16" s="80">
        <f>V16*costSsf</f>
        <v>0</v>
      </c>
      <c r="Z16" s="79">
        <f>U16-Y16</f>
        <v>0</v>
      </c>
      <c r="AA16" s="136">
        <f>AVERAGE(Z16:Z17)</f>
        <v>0</v>
      </c>
      <c r="AB16" s="115" t="str">
        <f>IF(AND(AA16&lt;0, AA16&lt;AA31),"Redeploy resources", IF(AND(AA16&lt;0, AA16&gt;=AA31),"Reduce Cost",IF(AND(AA16&gt;=0, AA16&lt;AA31),"Increase effort", IF(AND(AA16&gt;=0, AA16&gt;=AA31),"Preserve","error"))))</f>
        <v>Preserve</v>
      </c>
    </row>
    <row r="17" spans="1:34" thickTop="1" thickBot="1" x14ac:dyDescent="0.35">
      <c r="A17" s="119">
        <v>8</v>
      </c>
      <c r="B17" s="121" t="s">
        <v>68</v>
      </c>
      <c r="C17" s="12"/>
      <c r="D17" s="22" t="s">
        <v>49</v>
      </c>
      <c r="E17" s="21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0">
        <f>G17+I17+K17+M17+O17+Q17+S17</f>
        <v>0</v>
      </c>
      <c r="U17" s="152">
        <f>worthsf*T17</f>
        <v>0</v>
      </c>
      <c r="V17" s="64">
        <v>0</v>
      </c>
      <c r="W17" s="21" t="s">
        <v>21</v>
      </c>
      <c r="X17" s="14">
        <v>1</v>
      </c>
      <c r="Y17" s="55">
        <f>V17*costSsf</f>
        <v>0</v>
      </c>
      <c r="Z17" s="48">
        <f>U17-Y17</f>
        <v>0</v>
      </c>
      <c r="AA17" s="153">
        <f>AVERAGE(Z17:Z17)</f>
        <v>0</v>
      </c>
      <c r="AB17" s="115" t="str">
        <f>IF(AND(AA17&lt;0, AA17&lt;AA34),"Redeploy resources", IF(AND(AA17&lt;0, AA17&gt;=AA34),"Reduce Cost",IF(AND(AA17&gt;=0, AA17&lt;AA34),"Increase effort", IF(AND(AA17&gt;=0, AA17&gt;=AA34),"Preserve","error"))))</f>
        <v>Preserve</v>
      </c>
    </row>
    <row r="18" spans="1:34" thickTop="1" thickBot="1" x14ac:dyDescent="0.35">
      <c r="A18" s="120">
        <v>9</v>
      </c>
      <c r="B18" s="122" t="s">
        <v>69</v>
      </c>
      <c r="C18" s="12"/>
      <c r="E18" s="36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84"/>
      <c r="V18" s="12"/>
      <c r="W18" s="12"/>
      <c r="X18" s="12"/>
      <c r="Y18" s="68"/>
      <c r="Z18" s="150"/>
      <c r="AA18" s="151"/>
      <c r="AB18" s="83"/>
    </row>
    <row r="19" spans="1:34" thickTop="1" thickBot="1" x14ac:dyDescent="0.35">
      <c r="A19" s="119">
        <v>10</v>
      </c>
      <c r="B19" s="121" t="s">
        <v>70</v>
      </c>
      <c r="C19" s="12"/>
      <c r="E19" s="8" t="s">
        <v>16</v>
      </c>
      <c r="F19" s="162">
        <f>SUM(F11:F16)</f>
        <v>0</v>
      </c>
      <c r="G19" s="162"/>
      <c r="H19" s="162">
        <f>SUM(H11:H16)</f>
        <v>0</v>
      </c>
      <c r="I19" s="162"/>
      <c r="J19" s="162">
        <f>SUM(J11:J16)</f>
        <v>0</v>
      </c>
      <c r="K19" s="162"/>
      <c r="L19" s="162">
        <f>SUM(L11:L16)</f>
        <v>0</v>
      </c>
      <c r="M19" s="162"/>
      <c r="N19" s="162">
        <f>SUM(N11:N16)</f>
        <v>0</v>
      </c>
      <c r="O19" s="162"/>
      <c r="P19" s="162">
        <f>SUM(P11:P16)</f>
        <v>0</v>
      </c>
      <c r="Q19" s="162"/>
      <c r="R19" s="162">
        <f>SUM(R11:R16)</f>
        <v>0</v>
      </c>
      <c r="S19" s="162"/>
    </row>
    <row r="20" spans="1:34" thickTop="1" thickBot="1" x14ac:dyDescent="0.35">
      <c r="A20" s="120">
        <v>11</v>
      </c>
      <c r="B20" s="122" t="s">
        <v>71</v>
      </c>
      <c r="C20" s="12"/>
      <c r="F20" s="54">
        <f>F19*effortsf</f>
        <v>0</v>
      </c>
      <c r="G20" s="54"/>
      <c r="H20" s="54">
        <f>H19*effortsf</f>
        <v>0</v>
      </c>
      <c r="I20" s="54"/>
      <c r="J20" s="54">
        <f>J19*effortsf</f>
        <v>0</v>
      </c>
      <c r="K20" s="54"/>
      <c r="L20" s="54">
        <f>L19*effortsf</f>
        <v>0</v>
      </c>
      <c r="M20" s="54"/>
      <c r="N20" s="54">
        <f>N19*effortsf</f>
        <v>0</v>
      </c>
      <c r="O20" s="54"/>
      <c r="P20" s="54">
        <f>P19*effortsf</f>
        <v>0</v>
      </c>
      <c r="Q20" s="54"/>
      <c r="R20" s="54">
        <f>R19*effortsf</f>
        <v>0</v>
      </c>
      <c r="S20" s="54"/>
      <c r="T20" s="34"/>
    </row>
    <row r="21" spans="1:34" thickTop="1" thickBot="1" x14ac:dyDescent="0.35">
      <c r="A21" s="119">
        <v>12</v>
      </c>
      <c r="B21" s="121" t="s">
        <v>73</v>
      </c>
      <c r="C21" s="6"/>
    </row>
    <row r="22" spans="1:34" ht="22.2" thickTop="1" thickBot="1" x14ac:dyDescent="0.35">
      <c r="A22" s="120">
        <v>13</v>
      </c>
      <c r="B22" s="122" t="s">
        <v>74</v>
      </c>
      <c r="C22" s="6"/>
      <c r="D22" s="9"/>
      <c r="E22" s="69" t="s">
        <v>35</v>
      </c>
      <c r="F22" s="162">
        <v>0</v>
      </c>
      <c r="G22" s="162"/>
      <c r="H22" s="162">
        <v>0</v>
      </c>
      <c r="I22" s="162"/>
      <c r="J22" s="162">
        <v>0</v>
      </c>
      <c r="K22" s="162"/>
      <c r="L22" s="162">
        <v>0</v>
      </c>
      <c r="M22" s="162"/>
      <c r="N22" s="162">
        <v>0</v>
      </c>
      <c r="O22" s="162"/>
      <c r="P22" s="162">
        <v>0</v>
      </c>
      <c r="Q22" s="162"/>
      <c r="R22" s="162">
        <v>0</v>
      </c>
      <c r="S22" s="162"/>
      <c r="AD22" s="134"/>
    </row>
    <row r="23" spans="1:34" ht="22.2" thickTop="1" thickBot="1" x14ac:dyDescent="0.35">
      <c r="A23" s="119">
        <v>14</v>
      </c>
      <c r="B23" s="121"/>
      <c r="C23" s="6"/>
      <c r="F23" s="6"/>
      <c r="G23" s="56">
        <f>F22*impsf</f>
        <v>0</v>
      </c>
      <c r="H23" s="56"/>
      <c r="I23" s="56">
        <f>H22*impsf</f>
        <v>0</v>
      </c>
      <c r="J23" s="56"/>
      <c r="K23" s="56">
        <f>J22*impsf</f>
        <v>0</v>
      </c>
      <c r="L23" s="56"/>
      <c r="M23" s="56">
        <f>L22*impsf</f>
        <v>0</v>
      </c>
      <c r="N23" s="56"/>
      <c r="O23" s="56">
        <f>N22*impsf</f>
        <v>0</v>
      </c>
      <c r="P23" s="56"/>
      <c r="Q23" s="56">
        <f>P22*impsf</f>
        <v>0</v>
      </c>
      <c r="R23" s="56"/>
      <c r="S23" s="56">
        <f>R22*impsf</f>
        <v>0</v>
      </c>
      <c r="T23" s="34"/>
      <c r="U23" s="28"/>
      <c r="V23" s="28"/>
      <c r="W23" s="27"/>
      <c r="X23" s="27"/>
      <c r="Y23" s="28"/>
      <c r="Z23" s="28"/>
      <c r="AA23" s="112"/>
      <c r="AB23" s="27"/>
      <c r="AD23" s="134"/>
    </row>
    <row r="24" spans="1:34" ht="22.2" thickTop="1" thickBot="1" x14ac:dyDescent="0.35">
      <c r="A24" s="120">
        <v>15</v>
      </c>
      <c r="B24" s="122"/>
      <c r="C24" s="6"/>
      <c r="U24" s="28"/>
      <c r="V24" s="28"/>
      <c r="W24" s="27"/>
      <c r="X24" s="27"/>
      <c r="Y24" s="28"/>
      <c r="Z24" s="28"/>
      <c r="AA24" s="112"/>
      <c r="AB24" s="27"/>
      <c r="AD24" s="158"/>
      <c r="AE24" s="158"/>
      <c r="AF24" s="158"/>
      <c r="AG24" s="158"/>
      <c r="AH24" s="158"/>
    </row>
    <row r="25" spans="1:34" thickTop="1" thickBot="1" x14ac:dyDescent="0.35">
      <c r="A25" s="118">
        <v>16</v>
      </c>
      <c r="B25" s="121"/>
      <c r="E25" s="8" t="s">
        <v>23</v>
      </c>
      <c r="F25" s="47">
        <f>F20-G23</f>
        <v>0</v>
      </c>
      <c r="G25" s="8"/>
      <c r="H25" s="47">
        <f t="shared" ref="H25" si="1">H20-I23</f>
        <v>0</v>
      </c>
      <c r="I25" s="8"/>
      <c r="J25" s="47">
        <f t="shared" ref="J25" si="2">J20-K23</f>
        <v>0</v>
      </c>
      <c r="K25" s="8"/>
      <c r="L25" s="47">
        <f t="shared" ref="L25" si="3">L20-M23</f>
        <v>0</v>
      </c>
      <c r="M25" s="8"/>
      <c r="N25" s="47">
        <f t="shared" ref="N25" si="4">N20-O23</f>
        <v>0</v>
      </c>
      <c r="O25" s="8"/>
      <c r="P25" s="47">
        <f t="shared" ref="P25" si="5">P20-Q23</f>
        <v>0</v>
      </c>
      <c r="Q25" s="8"/>
      <c r="R25" s="47">
        <f t="shared" ref="R25" si="6">R20-S23</f>
        <v>0</v>
      </c>
      <c r="S25" s="8"/>
      <c r="U25" s="28"/>
      <c r="V25" s="28"/>
      <c r="W25" s="27"/>
      <c r="X25" s="27"/>
      <c r="Y25" s="28"/>
      <c r="Z25" s="28"/>
      <c r="AA25" s="112"/>
      <c r="AB25" s="27"/>
    </row>
    <row r="26" spans="1:34" ht="22.8" customHeight="1" thickTop="1" thickBot="1" x14ac:dyDescent="0.35">
      <c r="A26" s="117">
        <v>17</v>
      </c>
      <c r="B26" s="122"/>
      <c r="U26" s="28"/>
      <c r="V26" s="28"/>
      <c r="W26" s="27"/>
      <c r="X26" s="27"/>
      <c r="Y26" s="28"/>
      <c r="Z26" s="28"/>
      <c r="AA26" s="112"/>
      <c r="AB26" s="28"/>
    </row>
    <row r="27" spans="1:34" ht="22.8" customHeight="1" thickTop="1" thickBot="1" x14ac:dyDescent="0.35">
      <c r="A27" s="118">
        <v>18</v>
      </c>
      <c r="B27" s="121"/>
      <c r="U27" s="31"/>
      <c r="V27" s="33"/>
      <c r="W27" s="32"/>
      <c r="X27" s="32"/>
      <c r="Y27" s="28"/>
      <c r="Z27" s="31"/>
      <c r="AA27" s="112"/>
      <c r="AB27" s="28"/>
    </row>
    <row r="28" spans="1:34" thickTop="1" thickBot="1" x14ac:dyDescent="0.35">
      <c r="A28" s="117">
        <v>19</v>
      </c>
      <c r="B28" s="122"/>
      <c r="C28" s="10"/>
      <c r="W28" s="6" t="s">
        <v>63</v>
      </c>
      <c r="X28" s="6"/>
      <c r="Y28" s="6"/>
      <c r="Z28" s="67" t="s">
        <v>64</v>
      </c>
      <c r="AA28" s="104" t="s">
        <v>50</v>
      </c>
    </row>
    <row r="29" spans="1:34" s="10" customFormat="1" thickTop="1" thickBot="1" x14ac:dyDescent="0.35">
      <c r="A29" s="118">
        <v>20</v>
      </c>
      <c r="B29" s="121"/>
      <c r="C29" s="3"/>
      <c r="D29" s="6"/>
      <c r="E29" s="8" t="s">
        <v>22</v>
      </c>
      <c r="F29" s="25">
        <v>6</v>
      </c>
      <c r="G29" s="49">
        <f>F29*F22</f>
        <v>0</v>
      </c>
      <c r="H29" s="25">
        <v>6</v>
      </c>
      <c r="I29" s="49">
        <f>H29*H22</f>
        <v>0</v>
      </c>
      <c r="J29" s="25">
        <v>6</v>
      </c>
      <c r="K29" s="49">
        <f>J29*J22</f>
        <v>0</v>
      </c>
      <c r="L29" s="25">
        <v>6</v>
      </c>
      <c r="M29" s="49">
        <f>L29*L22</f>
        <v>0</v>
      </c>
      <c r="N29" s="25">
        <v>6</v>
      </c>
      <c r="O29" s="49">
        <f>N29*N22</f>
        <v>0</v>
      </c>
      <c r="P29" s="25">
        <v>6</v>
      </c>
      <c r="Q29" s="49">
        <f>P29*P22</f>
        <v>0</v>
      </c>
      <c r="R29" s="25">
        <v>6</v>
      </c>
      <c r="S29" s="49">
        <f>R29*R22</f>
        <v>0</v>
      </c>
      <c r="T29" s="14">
        <f t="shared" ref="T29" si="7">G29+I29+K29+M29+O29+Q29+S29</f>
        <v>0</v>
      </c>
      <c r="U29" s="159">
        <f>worthsf*T29</f>
        <v>0</v>
      </c>
      <c r="V29" s="160"/>
      <c r="W29" s="61">
        <f>W25</f>
        <v>0</v>
      </c>
      <c r="X29" s="161" t="s">
        <v>21</v>
      </c>
      <c r="Y29" s="161"/>
      <c r="Z29" s="161"/>
      <c r="AA29" s="62">
        <v>1</v>
      </c>
      <c r="AB29" s="3"/>
    </row>
    <row r="30" spans="1:34" thickTop="1" thickBot="1" x14ac:dyDescent="0.35">
      <c r="A30" s="117">
        <v>21</v>
      </c>
      <c r="B30" s="122"/>
      <c r="Y30" s="68"/>
    </row>
    <row r="31" spans="1:34" thickTop="1" thickBot="1" x14ac:dyDescent="0.35">
      <c r="A31" s="118">
        <v>22</v>
      </c>
      <c r="B31" s="121"/>
    </row>
    <row r="32" spans="1:34" thickTop="1" thickBot="1" x14ac:dyDescent="0.35">
      <c r="A32" s="117">
        <v>23</v>
      </c>
      <c r="B32" s="122"/>
    </row>
    <row r="33" spans="1:14" thickTop="1" thickBot="1" x14ac:dyDescent="0.35">
      <c r="A33" s="118">
        <v>24</v>
      </c>
      <c r="B33" s="121"/>
    </row>
    <row r="34" spans="1:14" thickTop="1" thickBot="1" x14ac:dyDescent="0.35">
      <c r="A34" s="117">
        <v>25</v>
      </c>
      <c r="B34" s="122"/>
      <c r="H34" s="3" t="s">
        <v>38</v>
      </c>
      <c r="J34" s="6"/>
    </row>
    <row r="35" spans="1:14" thickTop="1" thickBot="1" x14ac:dyDescent="0.35">
      <c r="A35" s="118">
        <v>26</v>
      </c>
      <c r="B35" s="121"/>
      <c r="I35" s="3" t="s">
        <v>39</v>
      </c>
      <c r="J35" s="6"/>
    </row>
    <row r="36" spans="1:14" thickTop="1" thickBot="1" x14ac:dyDescent="0.35">
      <c r="A36" s="117">
        <v>27</v>
      </c>
      <c r="B36" s="122"/>
      <c r="I36" s="3" t="s">
        <v>40</v>
      </c>
      <c r="J36" s="6"/>
    </row>
    <row r="37" spans="1:14" ht="18" customHeight="1" thickTop="1" thickBot="1" x14ac:dyDescent="0.35">
      <c r="A37" s="118">
        <v>28</v>
      </c>
      <c r="B37" s="121"/>
      <c r="I37" s="3" t="s">
        <v>41</v>
      </c>
      <c r="J37" s="6"/>
    </row>
    <row r="38" spans="1:14" thickTop="1" thickBot="1" x14ac:dyDescent="0.35">
      <c r="A38" s="117">
        <v>29</v>
      </c>
      <c r="B38" s="122"/>
    </row>
    <row r="39" spans="1:14" ht="21.6" thickTop="1" x14ac:dyDescent="0.3">
      <c r="H39" s="169" t="s">
        <v>42</v>
      </c>
      <c r="I39" s="169"/>
      <c r="J39" s="169"/>
      <c r="K39" s="169"/>
      <c r="L39" s="169"/>
      <c r="M39" s="169"/>
      <c r="N39" s="169"/>
    </row>
    <row r="40" spans="1:14" x14ac:dyDescent="0.3">
      <c r="H40" s="170" t="s">
        <v>43</v>
      </c>
      <c r="I40" s="170"/>
      <c r="J40" s="170"/>
      <c r="K40" s="170"/>
      <c r="L40" s="170"/>
      <c r="M40" s="170"/>
      <c r="N40" s="170"/>
    </row>
    <row r="41" spans="1:14" x14ac:dyDescent="0.3">
      <c r="H41" s="170" t="s">
        <v>44</v>
      </c>
      <c r="I41" s="170"/>
      <c r="J41" s="170"/>
      <c r="K41" s="170"/>
      <c r="L41" s="170"/>
      <c r="M41" s="170"/>
      <c r="N41" s="170"/>
    </row>
    <row r="42" spans="1:14" x14ac:dyDescent="0.3">
      <c r="H42" s="3" t="s">
        <v>45</v>
      </c>
    </row>
    <row r="47" spans="1:14" ht="14.4" customHeight="1" x14ac:dyDescent="0.3"/>
    <row r="48" spans="1:14" ht="14.4" customHeight="1" x14ac:dyDescent="0.3"/>
  </sheetData>
  <mergeCells count="42">
    <mergeCell ref="F7:L7"/>
    <mergeCell ref="F8:G8"/>
    <mergeCell ref="H8:I8"/>
    <mergeCell ref="J8:K8"/>
    <mergeCell ref="L8:M8"/>
    <mergeCell ref="J9:K9"/>
    <mergeCell ref="L9:M9"/>
    <mergeCell ref="N9:O9"/>
    <mergeCell ref="P9:Q9"/>
    <mergeCell ref="R9:S9"/>
    <mergeCell ref="H39:N39"/>
    <mergeCell ref="H40:N40"/>
    <mergeCell ref="H41:N41"/>
    <mergeCell ref="R19:S19"/>
    <mergeCell ref="F22:G22"/>
    <mergeCell ref="H22:I22"/>
    <mergeCell ref="J22:K22"/>
    <mergeCell ref="L22:M22"/>
    <mergeCell ref="N22:O22"/>
    <mergeCell ref="P22:Q22"/>
    <mergeCell ref="R22:S22"/>
    <mergeCell ref="F19:G19"/>
    <mergeCell ref="H19:I19"/>
    <mergeCell ref="J19:K19"/>
    <mergeCell ref="L19:M19"/>
    <mergeCell ref="N19:O19"/>
    <mergeCell ref="A1:E1"/>
    <mergeCell ref="A9:B9"/>
    <mergeCell ref="A8:B8"/>
    <mergeCell ref="AD24:AH24"/>
    <mergeCell ref="U29:V29"/>
    <mergeCell ref="X29:Z29"/>
    <mergeCell ref="P19:Q19"/>
    <mergeCell ref="D13:E13"/>
    <mergeCell ref="T9:U9"/>
    <mergeCell ref="V9:Y9"/>
    <mergeCell ref="Z9:AA9"/>
    <mergeCell ref="N8:O8"/>
    <mergeCell ref="P8:Q8"/>
    <mergeCell ref="R8:S8"/>
    <mergeCell ref="F9:G9"/>
    <mergeCell ref="H9:I9"/>
  </mergeCells>
  <conditionalFormatting sqref="C3:C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 H25 J25 L25 N25 P25 R2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:S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8 H3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1:T18">
    <cfRule type="colorScale" priority="396">
      <colorScale>
        <cfvo type="min"/>
        <cfvo type="max"/>
        <color rgb="FF63BE7B"/>
        <color rgb="FFFFEF9C"/>
      </colorScale>
    </cfRule>
  </conditionalFormatting>
  <conditionalFormatting sqref="T11 T29 T14:T1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9">
    <cfRule type="colorScale" priority="21">
      <colorScale>
        <cfvo type="min"/>
        <cfvo type="max"/>
        <color rgb="FF63BE7B"/>
        <color rgb="FFFFEF9C"/>
      </colorScale>
    </cfRule>
  </conditionalFormatting>
  <conditionalFormatting sqref="U2:U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:V13">
    <cfRule type="colorScale" priority="385">
      <colorScale>
        <cfvo type="min"/>
        <cfvo type="max"/>
        <color rgb="FF63BE7B"/>
        <color rgb="FFFFEF9C"/>
      </colorScale>
    </cfRule>
  </conditionalFormatting>
  <conditionalFormatting sqref="V14:V17 V11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80">
      <colorScale>
        <cfvo type="min"/>
        <cfvo type="max"/>
        <color rgb="FF63BE7B"/>
        <color rgb="FFFFEF9C"/>
      </colorScale>
    </cfRule>
  </conditionalFormatting>
  <conditionalFormatting sqref="V18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0">
      <colorScale>
        <cfvo type="min"/>
        <cfvo type="max"/>
        <color rgb="FF63BE7B"/>
        <color rgb="FFFFEF9C"/>
      </colorScale>
    </cfRule>
  </conditionalFormatting>
  <conditionalFormatting sqref="W29 V11 V14:V1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1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4:Z16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4:Z18 Z11"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7:Z18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4:AA18 AA11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9"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558C-A09C-42A5-A7C2-21AEDCD8EEBD}">
  <dimension ref="A1:Z27"/>
  <sheetViews>
    <sheetView showGridLines="0" tabSelected="1" workbookViewId="0">
      <selection activeCell="F19" sqref="F19"/>
    </sheetView>
  </sheetViews>
  <sheetFormatPr defaultRowHeight="14.4" x14ac:dyDescent="0.3"/>
  <cols>
    <col min="1" max="1" width="13.88671875" style="185" customWidth="1"/>
    <col min="2" max="2" width="18.44140625" style="184" customWidth="1"/>
    <col min="3" max="3" width="26.33203125" style="185" customWidth="1"/>
    <col min="4" max="17" width="8.88671875" style="185"/>
    <col min="18" max="18" width="8.88671875" style="184"/>
    <col min="19" max="19" width="5.109375" style="185" customWidth="1"/>
    <col min="20" max="20" width="6.88671875" style="185" customWidth="1"/>
    <col min="21" max="21" width="12.5546875" style="185" bestFit="1" customWidth="1"/>
    <col min="22" max="22" width="3.21875" style="185" customWidth="1"/>
    <col min="23" max="23" width="7.33203125" style="185" customWidth="1"/>
    <col min="24" max="24" width="13" style="185" customWidth="1"/>
    <col min="25" max="25" width="6.77734375" style="186" customWidth="1"/>
    <col min="26" max="26" width="18.44140625" style="185" customWidth="1"/>
    <col min="27" max="16384" width="8.88671875" style="185"/>
  </cols>
  <sheetData>
    <row r="1" spans="1:26" ht="17.399999999999999" x14ac:dyDescent="0.3">
      <c r="A1" s="183" t="s">
        <v>53</v>
      </c>
    </row>
    <row r="2" spans="1:26" ht="15" thickBot="1" x14ac:dyDescent="0.35">
      <c r="T2" s="187"/>
    </row>
    <row r="3" spans="1:26" ht="14.4" customHeight="1" x14ac:dyDescent="0.3">
      <c r="B3" s="188" t="s">
        <v>52</v>
      </c>
      <c r="C3" s="189">
        <v>4</v>
      </c>
      <c r="D3" s="190"/>
      <c r="E3" s="190"/>
      <c r="F3" s="190"/>
      <c r="T3" s="191"/>
    </row>
    <row r="4" spans="1:26" x14ac:dyDescent="0.3">
      <c r="B4" s="192" t="s">
        <v>46</v>
      </c>
      <c r="C4" s="193">
        <v>3</v>
      </c>
      <c r="D4" s="190"/>
      <c r="E4" s="190"/>
      <c r="F4" s="190"/>
      <c r="T4" s="194"/>
    </row>
    <row r="5" spans="1:26" x14ac:dyDescent="0.3">
      <c r="B5" s="192" t="s">
        <v>47</v>
      </c>
      <c r="C5" s="195">
        <v>2</v>
      </c>
      <c r="T5" s="196"/>
    </row>
    <row r="6" spans="1:26" ht="15" thickBot="1" x14ac:dyDescent="0.35">
      <c r="B6" s="197" t="s">
        <v>51</v>
      </c>
      <c r="C6" s="198">
        <v>1</v>
      </c>
    </row>
    <row r="7" spans="1:26" x14ac:dyDescent="0.3">
      <c r="A7" s="257"/>
      <c r="B7" s="258"/>
    </row>
    <row r="8" spans="1:26" ht="18" x14ac:dyDescent="0.3">
      <c r="A8" s="265" t="s">
        <v>88</v>
      </c>
      <c r="B8" s="256" t="s">
        <v>10</v>
      </c>
      <c r="C8" s="256"/>
      <c r="D8" s="285" t="s">
        <v>85</v>
      </c>
      <c r="E8" s="285"/>
      <c r="F8" s="285"/>
      <c r="G8" s="285"/>
      <c r="H8" s="285"/>
      <c r="I8" s="285"/>
      <c r="J8" s="285"/>
    </row>
    <row r="9" spans="1:26" s="184" customFormat="1" ht="21.6" customHeight="1" x14ac:dyDescent="0.3">
      <c r="A9" s="199"/>
      <c r="B9" s="201"/>
      <c r="C9" s="201"/>
      <c r="D9" s="202">
        <v>1</v>
      </c>
      <c r="E9" s="202"/>
      <c r="F9" s="202">
        <v>2</v>
      </c>
      <c r="G9" s="202"/>
      <c r="H9" s="202">
        <v>3</v>
      </c>
      <c r="I9" s="202"/>
      <c r="J9" s="202">
        <v>4</v>
      </c>
      <c r="K9" s="202"/>
      <c r="L9" s="202">
        <v>5</v>
      </c>
      <c r="M9" s="202"/>
      <c r="N9" s="202">
        <v>6</v>
      </c>
      <c r="O9" s="202"/>
      <c r="P9" s="202">
        <v>7</v>
      </c>
      <c r="Q9" s="202"/>
      <c r="Y9" s="203"/>
    </row>
    <row r="10" spans="1:26" s="211" customFormat="1" ht="62.4" customHeight="1" x14ac:dyDescent="0.35">
      <c r="A10" s="264" t="s">
        <v>87</v>
      </c>
      <c r="B10" s="205"/>
      <c r="C10" s="200" t="s">
        <v>5</v>
      </c>
      <c r="D10" s="206"/>
      <c r="E10" s="206"/>
      <c r="F10" s="206"/>
      <c r="G10" s="206"/>
      <c r="H10" s="206"/>
      <c r="I10" s="206"/>
      <c r="J10" s="206"/>
      <c r="K10" s="206"/>
      <c r="L10" s="206"/>
      <c r="M10" s="206"/>
      <c r="N10" s="206"/>
      <c r="O10" s="206"/>
      <c r="P10" s="206"/>
      <c r="Q10" s="206"/>
      <c r="R10" s="207" t="s">
        <v>18</v>
      </c>
      <c r="S10" s="208"/>
      <c r="T10" s="209" t="s">
        <v>19</v>
      </c>
      <c r="U10" s="209"/>
      <c r="V10" s="209"/>
      <c r="W10" s="209"/>
      <c r="X10" s="209" t="s">
        <v>20</v>
      </c>
      <c r="Y10" s="209"/>
      <c r="Z10" s="210" t="s">
        <v>32</v>
      </c>
    </row>
    <row r="11" spans="1:26" s="211" customFormat="1" ht="18.600000000000001" thickBot="1" x14ac:dyDescent="0.4">
      <c r="A11" s="204"/>
      <c r="B11" s="225" t="s">
        <v>84</v>
      </c>
      <c r="C11" s="225"/>
      <c r="D11" s="212" t="s">
        <v>8</v>
      </c>
      <c r="E11" s="212" t="s">
        <v>9</v>
      </c>
      <c r="F11" s="212" t="s">
        <v>8</v>
      </c>
      <c r="G11" s="212" t="s">
        <v>9</v>
      </c>
      <c r="H11" s="212" t="s">
        <v>8</v>
      </c>
      <c r="I11" s="212" t="s">
        <v>9</v>
      </c>
      <c r="J11" s="212" t="s">
        <v>8</v>
      </c>
      <c r="K11" s="212" t="s">
        <v>9</v>
      </c>
      <c r="L11" s="212" t="s">
        <v>8</v>
      </c>
      <c r="M11" s="212" t="s">
        <v>9</v>
      </c>
      <c r="N11" s="212" t="s">
        <v>8</v>
      </c>
      <c r="O11" s="212" t="s">
        <v>9</v>
      </c>
      <c r="P11" s="212" t="s">
        <v>8</v>
      </c>
      <c r="Q11" s="212" t="s">
        <v>9</v>
      </c>
      <c r="R11" s="213"/>
      <c r="S11" s="213"/>
      <c r="T11" s="213"/>
      <c r="U11" s="213"/>
      <c r="V11" s="214" t="s">
        <v>50</v>
      </c>
      <c r="W11" s="213"/>
      <c r="X11" s="213"/>
      <c r="Y11" s="215"/>
      <c r="Z11" s="216"/>
    </row>
    <row r="12" spans="1:26" ht="18" customHeight="1" x14ac:dyDescent="0.3">
      <c r="B12" s="259" t="s">
        <v>83</v>
      </c>
      <c r="C12" s="249" t="s">
        <v>36</v>
      </c>
      <c r="D12" s="262">
        <v>6</v>
      </c>
      <c r="E12" s="263">
        <f>D12*D$20</f>
        <v>0</v>
      </c>
      <c r="F12" s="263">
        <v>0</v>
      </c>
      <c r="G12" s="263">
        <f>F12*F$20</f>
        <v>0</v>
      </c>
      <c r="H12" s="263">
        <v>0</v>
      </c>
      <c r="I12" s="263">
        <f>H12*H$20</f>
        <v>0</v>
      </c>
      <c r="J12" s="263">
        <v>0</v>
      </c>
      <c r="K12" s="263">
        <f>J12*J$20</f>
        <v>0</v>
      </c>
      <c r="L12" s="263">
        <v>0</v>
      </c>
      <c r="M12" s="263">
        <f>L12*L$20</f>
        <v>0</v>
      </c>
      <c r="N12" s="263">
        <v>0</v>
      </c>
      <c r="O12" s="263">
        <f>N12*N$20</f>
        <v>0</v>
      </c>
      <c r="P12" s="263">
        <v>0</v>
      </c>
      <c r="Q12" s="263">
        <f>P12*P$20</f>
        <v>0</v>
      </c>
      <c r="R12" s="218">
        <f>E12+G12+I12+K12+M12+O12+Q12</f>
        <v>0</v>
      </c>
      <c r="S12" s="268">
        <f>worthsf*R12</f>
        <v>0</v>
      </c>
      <c r="T12" s="219">
        <v>0</v>
      </c>
      <c r="U12" s="220"/>
      <c r="V12" s="221"/>
      <c r="W12" s="222">
        <f>T12*costSsf</f>
        <v>0</v>
      </c>
      <c r="X12" s="223">
        <f>S12-W12</f>
        <v>0</v>
      </c>
      <c r="Y12" s="269">
        <f>AVERAGE(X12:X12)</f>
        <v>0</v>
      </c>
      <c r="Z12" s="267" t="str">
        <f>IF(AND(Y12&lt;0, Y12&lt;refWorth),"Redeploy resources", IF(AND(Y12&lt;0, Y12&gt;=refWorth),"Reduce Cost",IF(AND(Y12&gt;=0, Y12&lt;refWorth),"Increase effort", IF(AND(Y12&gt;=0, Y12&gt;=refWorth),"Preserve","error"))))</f>
        <v>Increase effort</v>
      </c>
    </row>
    <row r="13" spans="1:26" ht="18" x14ac:dyDescent="0.3">
      <c r="A13" s="265" t="s">
        <v>90</v>
      </c>
      <c r="B13" s="260"/>
      <c r="C13" s="251" t="s">
        <v>37</v>
      </c>
      <c r="D13" s="262"/>
      <c r="E13" s="263"/>
      <c r="F13" s="263"/>
      <c r="G13" s="263"/>
      <c r="H13" s="263"/>
      <c r="I13" s="263"/>
      <c r="J13" s="263"/>
      <c r="K13" s="263"/>
      <c r="L13" s="263"/>
      <c r="M13" s="263"/>
      <c r="N13" s="263"/>
      <c r="O13" s="263"/>
      <c r="P13" s="263"/>
      <c r="Q13" s="263"/>
      <c r="R13" s="270"/>
      <c r="S13" s="271"/>
      <c r="T13" s="272"/>
      <c r="U13" s="273"/>
      <c r="V13" s="274"/>
      <c r="W13" s="275"/>
      <c r="X13" s="241"/>
      <c r="Y13" s="276"/>
      <c r="Z13" s="277"/>
    </row>
    <row r="14" spans="1:26" ht="18" thickBot="1" x14ac:dyDescent="0.35">
      <c r="A14" s="264"/>
      <c r="B14" s="261"/>
      <c r="C14" s="252" t="s">
        <v>77</v>
      </c>
      <c r="D14" s="250">
        <v>0</v>
      </c>
      <c r="E14" s="224">
        <f>D12*D$20</f>
        <v>0</v>
      </c>
      <c r="F14" s="224">
        <v>0</v>
      </c>
      <c r="G14" s="224">
        <f>F14*F$20</f>
        <v>0</v>
      </c>
      <c r="H14" s="224">
        <v>0</v>
      </c>
      <c r="I14" s="224">
        <f>H14*H$20</f>
        <v>0</v>
      </c>
      <c r="J14" s="224">
        <v>0</v>
      </c>
      <c r="K14" s="224">
        <f>J14*J$20</f>
        <v>0</v>
      </c>
      <c r="L14" s="224">
        <v>0</v>
      </c>
      <c r="M14" s="224">
        <f>L14*L$20</f>
        <v>0</v>
      </c>
      <c r="N14" s="224">
        <v>0</v>
      </c>
      <c r="O14" s="224">
        <f>N14*N$20</f>
        <v>0</v>
      </c>
      <c r="P14" s="224">
        <v>0</v>
      </c>
      <c r="Q14" s="224">
        <f>P14*P$20</f>
        <v>0</v>
      </c>
      <c r="R14" s="270"/>
      <c r="S14" s="271"/>
      <c r="T14" s="272"/>
      <c r="U14" s="273"/>
      <c r="V14" s="274"/>
      <c r="W14" s="275"/>
      <c r="X14" s="241"/>
      <c r="Y14" s="276"/>
      <c r="Z14" s="277"/>
    </row>
    <row r="15" spans="1:26" x14ac:dyDescent="0.3">
      <c r="A15" s="217"/>
      <c r="C15" s="227"/>
      <c r="D15" s="226"/>
      <c r="E15" s="226"/>
      <c r="F15" s="226"/>
      <c r="G15" s="226"/>
      <c r="H15" s="226"/>
      <c r="I15" s="226"/>
      <c r="J15" s="226"/>
      <c r="K15" s="226"/>
      <c r="L15" s="226"/>
      <c r="M15" s="226"/>
      <c r="N15" s="226"/>
      <c r="O15" s="226"/>
      <c r="P15" s="226"/>
      <c r="Q15" s="226"/>
      <c r="R15" s="270"/>
      <c r="S15" s="271"/>
      <c r="T15" s="272"/>
      <c r="U15" s="273"/>
      <c r="V15" s="274"/>
      <c r="W15" s="275"/>
      <c r="X15" s="241"/>
      <c r="Y15" s="276"/>
      <c r="Z15" s="277"/>
    </row>
    <row r="16" spans="1:26" x14ac:dyDescent="0.3">
      <c r="A16" s="184"/>
      <c r="C16" s="253"/>
      <c r="D16" s="226"/>
      <c r="E16" s="226"/>
      <c r="F16" s="226"/>
      <c r="G16" s="226"/>
      <c r="H16" s="226"/>
      <c r="I16" s="226"/>
      <c r="J16" s="226"/>
      <c r="K16" s="226"/>
      <c r="L16" s="226"/>
      <c r="M16" s="226"/>
      <c r="N16" s="226"/>
      <c r="O16" s="226"/>
      <c r="P16" s="226"/>
      <c r="Q16" s="226"/>
      <c r="R16" s="278"/>
      <c r="S16" s="279"/>
      <c r="T16" s="280"/>
      <c r="U16" s="280"/>
      <c r="V16" s="280"/>
      <c r="W16" s="281"/>
      <c r="X16" s="282"/>
      <c r="Y16" s="283"/>
      <c r="Z16" s="284"/>
    </row>
    <row r="17" spans="1:26" ht="18" x14ac:dyDescent="0.3">
      <c r="C17" s="254" t="s">
        <v>16</v>
      </c>
      <c r="D17" s="229">
        <f>SUM(D12:D15)</f>
        <v>6</v>
      </c>
      <c r="E17" s="229"/>
      <c r="F17" s="229">
        <f>SUM(F12:F15)</f>
        <v>0</v>
      </c>
      <c r="G17" s="229"/>
      <c r="H17" s="229">
        <f>SUM(H12:H15)</f>
        <v>0</v>
      </c>
      <c r="I17" s="229"/>
      <c r="J17" s="229">
        <f>SUM(J12:J15)</f>
        <v>0</v>
      </c>
      <c r="K17" s="229"/>
      <c r="L17" s="229">
        <f>SUM(L12:L15)</f>
        <v>0</v>
      </c>
      <c r="M17" s="229"/>
      <c r="N17" s="229">
        <f>SUM(N12:N15)</f>
        <v>0</v>
      </c>
      <c r="O17" s="229"/>
      <c r="P17" s="229">
        <f>SUM(P12:P15)</f>
        <v>0</v>
      </c>
      <c r="Q17" s="229"/>
    </row>
    <row r="18" spans="1:26" ht="15.6" customHeight="1" x14ac:dyDescent="0.3">
      <c r="C18" s="227"/>
      <c r="D18" s="230">
        <f>D17*effortsf</f>
        <v>32.307692307692307</v>
      </c>
      <c r="E18" s="230"/>
      <c r="F18" s="230">
        <f>F17*effortsf</f>
        <v>0</v>
      </c>
      <c r="G18" s="230"/>
      <c r="H18" s="230">
        <f>H17*effortsf</f>
        <v>0</v>
      </c>
      <c r="I18" s="230"/>
      <c r="J18" s="230">
        <f>J17*effortsf</f>
        <v>0</v>
      </c>
      <c r="K18" s="230"/>
      <c r="L18" s="230">
        <f>L17*effortsf</f>
        <v>0</v>
      </c>
      <c r="M18" s="230"/>
      <c r="N18" s="230">
        <f>N17*effortsf</f>
        <v>0</v>
      </c>
      <c r="O18" s="230"/>
      <c r="P18" s="230">
        <f>P17*effortsf</f>
        <v>0</v>
      </c>
      <c r="Q18" s="230"/>
      <c r="R18" s="231"/>
    </row>
    <row r="19" spans="1:26" x14ac:dyDescent="0.3">
      <c r="C19" s="227"/>
    </row>
    <row r="20" spans="1:26" ht="18" x14ac:dyDescent="0.3">
      <c r="A20" s="265" t="s">
        <v>89</v>
      </c>
      <c r="B20" s="266"/>
      <c r="C20" s="255" t="s">
        <v>35</v>
      </c>
      <c r="D20" s="229">
        <v>0</v>
      </c>
      <c r="E20" s="229"/>
      <c r="F20" s="229">
        <v>0</v>
      </c>
      <c r="G20" s="229"/>
      <c r="H20" s="229">
        <v>0</v>
      </c>
      <c r="I20" s="229"/>
      <c r="J20" s="229">
        <v>0</v>
      </c>
      <c r="K20" s="229"/>
      <c r="L20" s="229">
        <v>0</v>
      </c>
      <c r="M20" s="229"/>
      <c r="N20" s="229">
        <v>0</v>
      </c>
      <c r="O20" s="229"/>
      <c r="P20" s="229">
        <v>0</v>
      </c>
      <c r="Q20" s="229"/>
    </row>
    <row r="21" spans="1:26" s="232" customFormat="1" x14ac:dyDescent="0.3">
      <c r="A21" s="185"/>
      <c r="B21" s="184"/>
      <c r="C21" s="185"/>
      <c r="D21" s="184"/>
      <c r="E21" s="233">
        <f>D20*impsf</f>
        <v>0</v>
      </c>
      <c r="F21" s="233"/>
      <c r="G21" s="233">
        <f>F20*impsf</f>
        <v>0</v>
      </c>
      <c r="H21" s="233"/>
      <c r="I21" s="233">
        <f>H20*impsf</f>
        <v>0</v>
      </c>
      <c r="J21" s="233"/>
      <c r="K21" s="233">
        <f>J20*impsf</f>
        <v>0</v>
      </c>
      <c r="L21" s="233"/>
      <c r="M21" s="233">
        <f>L20*impsf</f>
        <v>0</v>
      </c>
      <c r="N21" s="233"/>
      <c r="O21" s="233">
        <f>N20*impsf</f>
        <v>0</v>
      </c>
      <c r="P21" s="233"/>
      <c r="Q21" s="233">
        <f>P20*impsf</f>
        <v>0</v>
      </c>
      <c r="R21" s="231"/>
      <c r="S21" s="234" t="s">
        <v>24</v>
      </c>
      <c r="T21" s="234" t="s">
        <v>25</v>
      </c>
      <c r="U21" s="235">
        <f>AVERAGE(R12:R12)</f>
        <v>0</v>
      </c>
      <c r="V21" s="235"/>
      <c r="W21" s="234"/>
      <c r="X21" s="234" t="s">
        <v>28</v>
      </c>
      <c r="Y21" s="236" t="s">
        <v>29</v>
      </c>
      <c r="Z21" s="235" t="e">
        <f>AVERAGE(#REF!,#REF!,#REF!,#REF!)</f>
        <v>#REF!</v>
      </c>
    </row>
    <row r="22" spans="1:26" x14ac:dyDescent="0.3">
      <c r="S22" s="234" t="s">
        <v>24</v>
      </c>
      <c r="T22" s="234" t="s">
        <v>26</v>
      </c>
      <c r="U22" s="235" t="e">
        <f>100/U21</f>
        <v>#DIV/0!</v>
      </c>
      <c r="V22" s="235"/>
      <c r="W22" s="234"/>
      <c r="X22" s="234" t="s">
        <v>28</v>
      </c>
      <c r="Y22" s="236" t="s">
        <v>26</v>
      </c>
      <c r="Z22" s="235" t="e">
        <f>100/Z21</f>
        <v>#REF!</v>
      </c>
    </row>
    <row r="23" spans="1:26" ht="18" x14ac:dyDescent="0.3">
      <c r="C23" s="228" t="s">
        <v>23</v>
      </c>
      <c r="D23" s="237">
        <f>D18-E21</f>
        <v>32.307692307692307</v>
      </c>
      <c r="E23" s="228"/>
      <c r="F23" s="237">
        <f t="shared" ref="F23" si="0">F18-G21</f>
        <v>0</v>
      </c>
      <c r="G23" s="228"/>
      <c r="H23" s="237">
        <f t="shared" ref="H23" si="1">H18-I21</f>
        <v>0</v>
      </c>
      <c r="I23" s="228"/>
      <c r="J23" s="237">
        <f t="shared" ref="J23" si="2">J18-K21</f>
        <v>0</v>
      </c>
      <c r="K23" s="228"/>
      <c r="L23" s="237">
        <f t="shared" ref="L23" si="3">L18-M21</f>
        <v>0</v>
      </c>
      <c r="M23" s="228"/>
      <c r="N23" s="237">
        <f t="shared" ref="N23" si="4">N18-O21</f>
        <v>0</v>
      </c>
      <c r="O23" s="228"/>
      <c r="P23" s="237">
        <f t="shared" ref="P23" si="5">P18-Q21</f>
        <v>0</v>
      </c>
      <c r="Q23" s="228"/>
      <c r="S23" s="234" t="s">
        <v>27</v>
      </c>
      <c r="T23" s="234" t="s">
        <v>25</v>
      </c>
      <c r="U23" s="235" t="e">
        <f>AVERAGE(#REF!,#REF!,#REF!,T12)</f>
        <v>#REF!</v>
      </c>
      <c r="V23" s="235"/>
      <c r="W23" s="234"/>
      <c r="X23" s="234" t="s">
        <v>16</v>
      </c>
      <c r="Y23" s="236" t="s">
        <v>29</v>
      </c>
      <c r="Z23" s="235">
        <f>AVERAGE(D17:Q17)</f>
        <v>0.8571428571428571</v>
      </c>
    </row>
    <row r="24" spans="1:26" x14ac:dyDescent="0.3">
      <c r="S24" s="234" t="s">
        <v>27</v>
      </c>
      <c r="T24" s="234" t="s">
        <v>26</v>
      </c>
      <c r="U24" s="235" t="e">
        <f>100/U23</f>
        <v>#REF!</v>
      </c>
      <c r="V24" s="235"/>
      <c r="W24" s="234"/>
      <c r="X24" s="234" t="s">
        <v>16</v>
      </c>
      <c r="Y24" s="236" t="s">
        <v>26</v>
      </c>
      <c r="Z24" s="234">
        <f>100/Z23</f>
        <v>116.66666666666667</v>
      </c>
    </row>
    <row r="25" spans="1:26" x14ac:dyDescent="0.3">
      <c r="S25" s="238" t="s">
        <v>30</v>
      </c>
      <c r="T25" s="239" t="s">
        <v>29</v>
      </c>
      <c r="U25" s="240">
        <f>AVERAGE(D20:Q20)</f>
        <v>0</v>
      </c>
      <c r="V25" s="240"/>
      <c r="W25" s="234"/>
      <c r="X25" s="239" t="s">
        <v>30</v>
      </c>
      <c r="Y25" s="236" t="s">
        <v>26</v>
      </c>
      <c r="Z25" s="234" t="e">
        <f>100/U25</f>
        <v>#DIV/0!</v>
      </c>
    </row>
    <row r="26" spans="1:26" x14ac:dyDescent="0.3">
      <c r="U26" s="184"/>
      <c r="V26" s="184"/>
      <c r="W26" s="184"/>
      <c r="X26" s="241"/>
    </row>
    <row r="27" spans="1:26" ht="18" x14ac:dyDescent="0.3">
      <c r="C27" s="228" t="s">
        <v>22</v>
      </c>
      <c r="D27" s="242">
        <v>4</v>
      </c>
      <c r="E27" s="243">
        <f>D27*D20</f>
        <v>0</v>
      </c>
      <c r="F27" s="242">
        <v>4</v>
      </c>
      <c r="G27" s="243">
        <f>F27*F20</f>
        <v>0</v>
      </c>
      <c r="H27" s="242">
        <v>4</v>
      </c>
      <c r="I27" s="243">
        <f>H27*H20</f>
        <v>0</v>
      </c>
      <c r="J27" s="242">
        <v>4</v>
      </c>
      <c r="K27" s="243">
        <f>J27*J20</f>
        <v>0</v>
      </c>
      <c r="L27" s="242">
        <v>4</v>
      </c>
      <c r="M27" s="243">
        <f>L27*L20</f>
        <v>0</v>
      </c>
      <c r="N27" s="242">
        <v>4</v>
      </c>
      <c r="O27" s="243">
        <f>N27*N20</f>
        <v>0</v>
      </c>
      <c r="P27" s="242">
        <v>4</v>
      </c>
      <c r="Q27" s="243">
        <f>P27*P20</f>
        <v>0</v>
      </c>
      <c r="R27" s="221">
        <f t="shared" ref="R27" si="6">E27+G27+I27+K27+M27+O27+Q27</f>
        <v>0</v>
      </c>
      <c r="S27" s="244">
        <f>worthsf*R27</f>
        <v>0</v>
      </c>
      <c r="T27" s="245"/>
      <c r="U27" s="246" t="e">
        <f>U23</f>
        <v>#REF!</v>
      </c>
      <c r="V27" s="247" t="s">
        <v>21</v>
      </c>
      <c r="W27" s="247"/>
      <c r="X27" s="247"/>
      <c r="Y27" s="248">
        <v>0</v>
      </c>
    </row>
  </sheetData>
  <sheetProtection selectLockedCells="1"/>
  <mergeCells count="51">
    <mergeCell ref="B8:C8"/>
    <mergeCell ref="B12:B14"/>
    <mergeCell ref="S27:T27"/>
    <mergeCell ref="V27:X27"/>
    <mergeCell ref="P17:Q17"/>
    <mergeCell ref="D20:E20"/>
    <mergeCell ref="F20:G20"/>
    <mergeCell ref="H20:I20"/>
    <mergeCell ref="J20:K20"/>
    <mergeCell ref="L20:M20"/>
    <mergeCell ref="N20:O20"/>
    <mergeCell ref="P20:Q20"/>
    <mergeCell ref="D17:E17"/>
    <mergeCell ref="F17:G17"/>
    <mergeCell ref="H17:I17"/>
    <mergeCell ref="J17:K17"/>
    <mergeCell ref="L17:M17"/>
    <mergeCell ref="N17:O17"/>
    <mergeCell ref="B11:C11"/>
    <mergeCell ref="K12:K13"/>
    <mergeCell ref="L12:L13"/>
    <mergeCell ref="M12:M13"/>
    <mergeCell ref="N12:N13"/>
    <mergeCell ref="O12:O13"/>
    <mergeCell ref="P12:P13"/>
    <mergeCell ref="R10:S10"/>
    <mergeCell ref="T10:W10"/>
    <mergeCell ref="X10:Y10"/>
    <mergeCell ref="D12:D13"/>
    <mergeCell ref="E12:E13"/>
    <mergeCell ref="F12:F13"/>
    <mergeCell ref="G12:G13"/>
    <mergeCell ref="H12:H13"/>
    <mergeCell ref="I12:I13"/>
    <mergeCell ref="J12:J13"/>
    <mergeCell ref="Q12:Q13"/>
    <mergeCell ref="N9:O9"/>
    <mergeCell ref="P9:Q9"/>
    <mergeCell ref="D10:E10"/>
    <mergeCell ref="F10:G10"/>
    <mergeCell ref="H10:I10"/>
    <mergeCell ref="J10:K10"/>
    <mergeCell ref="L10:M10"/>
    <mergeCell ref="N10:O10"/>
    <mergeCell ref="P10:Q10"/>
    <mergeCell ref="L9:M9"/>
    <mergeCell ref="D8:J8"/>
    <mergeCell ref="D9:E9"/>
    <mergeCell ref="F9:G9"/>
    <mergeCell ref="H9:I9"/>
    <mergeCell ref="J9:K9"/>
  </mergeCells>
  <conditionalFormatting sqref="B3:B6 A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6 B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Q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 D23 H23 J23 L23 N23 P2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:R15 R2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7">
    <cfRule type="colorScale" priority="20">
      <colorScale>
        <cfvo type="min"/>
        <cfvo type="max"/>
        <color rgb="FF63BE7B"/>
        <color rgb="FFFFEF9C"/>
      </colorScale>
    </cfRule>
  </conditionalFormatting>
  <conditionalFormatting sqref="S2:S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2:T15 U2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2:T15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2">
      <colorScale>
        <cfvo type="min"/>
        <cfvo type="max"/>
        <color rgb="FF63BE7B"/>
        <color rgb="FFFFEF9C"/>
      </colorScale>
    </cfRule>
  </conditionalFormatting>
  <conditionalFormatting sqref="T16">
    <cfRule type="colorScale" priority="4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5">
      <colorScale>
        <cfvo type="min"/>
        <cfvo type="max"/>
        <color rgb="FF63BE7B"/>
        <color rgb="FFFFEF9C"/>
      </colorScale>
    </cfRule>
  </conditionalFormatting>
  <conditionalFormatting sqref="X16">
    <cfRule type="colorScale" priority="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2:X15">
    <cfRule type="colorScale" priority="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2:Y16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2:X16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:R16">
    <cfRule type="colorScale" priority="509">
      <colorScale>
        <cfvo type="min"/>
        <cfvo type="max"/>
        <color rgb="FF63BE7B"/>
        <color rgb="FFFFEF9C"/>
      </colorScale>
    </cfRule>
  </conditionalFormatting>
  <conditionalFormatting sqref="T12:T15 U27"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7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E8F4F67-9BE1-4D31-B691-146C6C6F946E}">
          <x14:formula1>
            <xm:f>_lists!$A$1:$A$7</xm:f>
          </x14:formula1>
          <xm:sqref>D12:D13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09C1B-00E1-49DF-93AF-888586F84A86}">
  <dimension ref="A1:Z36"/>
  <sheetViews>
    <sheetView showGridLines="0" workbookViewId="0">
      <selection sqref="A1:XFD1048576"/>
    </sheetView>
  </sheetViews>
  <sheetFormatPr defaultRowHeight="14.4" x14ac:dyDescent="0.3"/>
  <cols>
    <col min="1" max="1" width="13.88671875" style="3" customWidth="1"/>
    <col min="2" max="2" width="4.44140625" style="6" customWidth="1"/>
    <col min="3" max="3" width="26.33203125" style="3" customWidth="1"/>
    <col min="4" max="17" width="8.88671875" style="3"/>
    <col min="18" max="18" width="8.88671875" style="6"/>
    <col min="19" max="19" width="5.109375" style="3" customWidth="1"/>
    <col min="20" max="20" width="6.88671875" style="3" customWidth="1"/>
    <col min="21" max="21" width="12.5546875" style="3" bestFit="1" customWidth="1"/>
    <col min="22" max="22" width="3.21875" style="3" customWidth="1"/>
    <col min="23" max="23" width="7.33203125" style="3" customWidth="1"/>
    <col min="24" max="24" width="13" style="3" customWidth="1"/>
    <col min="25" max="25" width="6.77734375" style="104" customWidth="1"/>
    <col min="26" max="26" width="18.44140625" style="3" customWidth="1"/>
    <col min="27" max="16384" width="8.88671875" style="3"/>
  </cols>
  <sheetData>
    <row r="1" spans="1:26" ht="17.399999999999999" x14ac:dyDescent="0.3">
      <c r="A1" s="7" t="s">
        <v>53</v>
      </c>
    </row>
    <row r="2" spans="1:26" ht="15" thickBot="1" x14ac:dyDescent="0.35">
      <c r="T2" s="146"/>
    </row>
    <row r="3" spans="1:26" ht="14.4" customHeight="1" x14ac:dyDescent="0.3">
      <c r="A3" s="45" t="s">
        <v>52</v>
      </c>
      <c r="B3" s="89">
        <v>4</v>
      </c>
      <c r="C3" s="145"/>
      <c r="D3" s="145"/>
      <c r="E3" s="145"/>
      <c r="F3" s="145"/>
      <c r="T3" s="147"/>
    </row>
    <row r="4" spans="1:26" x14ac:dyDescent="0.3">
      <c r="A4" s="85" t="s">
        <v>46</v>
      </c>
      <c r="B4" s="90">
        <v>3</v>
      </c>
      <c r="C4" s="145"/>
      <c r="D4" s="145"/>
      <c r="E4" s="145"/>
      <c r="F4" s="145"/>
      <c r="T4" s="148"/>
    </row>
    <row r="5" spans="1:26" x14ac:dyDescent="0.3">
      <c r="A5" s="85" t="s">
        <v>47</v>
      </c>
      <c r="B5" s="91">
        <v>2</v>
      </c>
      <c r="T5" s="149"/>
    </row>
    <row r="6" spans="1:26" ht="15" thickBot="1" x14ac:dyDescent="0.35">
      <c r="A6" s="86" t="s">
        <v>51</v>
      </c>
      <c r="B6" s="92">
        <v>1</v>
      </c>
    </row>
    <row r="7" spans="1:26" x14ac:dyDescent="0.3">
      <c r="A7" s="13"/>
      <c r="C7" s="4" t="s">
        <v>10</v>
      </c>
      <c r="D7" s="172" t="s">
        <v>17</v>
      </c>
      <c r="E7" s="172"/>
      <c r="F7" s="172"/>
      <c r="G7" s="172"/>
      <c r="H7" s="172"/>
      <c r="I7" s="172"/>
      <c r="J7" s="172"/>
    </row>
    <row r="8" spans="1:26" s="6" customFormat="1" ht="21.6" customHeight="1" x14ac:dyDescent="0.3">
      <c r="A8" s="13"/>
      <c r="B8" s="11"/>
      <c r="C8" s="11"/>
      <c r="D8" s="167">
        <v>1</v>
      </c>
      <c r="E8" s="167"/>
      <c r="F8" s="167">
        <v>2</v>
      </c>
      <c r="G8" s="167"/>
      <c r="H8" s="167">
        <v>3</v>
      </c>
      <c r="I8" s="167"/>
      <c r="J8" s="167">
        <v>4</v>
      </c>
      <c r="K8" s="167"/>
      <c r="L8" s="167">
        <v>5</v>
      </c>
      <c r="M8" s="167"/>
      <c r="N8" s="167">
        <v>6</v>
      </c>
      <c r="O8" s="167"/>
      <c r="P8" s="167">
        <v>7</v>
      </c>
      <c r="Q8" s="167"/>
      <c r="Y8" s="105"/>
    </row>
    <row r="9" spans="1:26" customFormat="1" ht="62.4" customHeight="1" x14ac:dyDescent="0.35">
      <c r="A9" s="1"/>
      <c r="B9" s="2"/>
      <c r="C9" s="4" t="s">
        <v>5</v>
      </c>
      <c r="D9" s="168" t="s">
        <v>1</v>
      </c>
      <c r="E9" s="168"/>
      <c r="F9" s="168" t="s">
        <v>2</v>
      </c>
      <c r="G9" s="168"/>
      <c r="H9" s="168" t="s">
        <v>3</v>
      </c>
      <c r="I9" s="168"/>
      <c r="J9" s="168" t="s">
        <v>33</v>
      </c>
      <c r="K9" s="168"/>
      <c r="L9" s="168" t="s">
        <v>6</v>
      </c>
      <c r="M9" s="168"/>
      <c r="N9" s="168" t="s">
        <v>4</v>
      </c>
      <c r="O9" s="168"/>
      <c r="P9" s="168" t="s">
        <v>7</v>
      </c>
      <c r="Q9" s="168"/>
      <c r="R9" s="164" t="s">
        <v>18</v>
      </c>
      <c r="S9" s="165"/>
      <c r="T9" s="166" t="s">
        <v>19</v>
      </c>
      <c r="U9" s="166"/>
      <c r="V9" s="166"/>
      <c r="W9" s="166"/>
      <c r="X9" s="166" t="s">
        <v>20</v>
      </c>
      <c r="Y9" s="166"/>
      <c r="Z9" s="70" t="s">
        <v>32</v>
      </c>
    </row>
    <row r="10" spans="1:26" customFormat="1" ht="18" x14ac:dyDescent="0.35">
      <c r="A10" s="1"/>
      <c r="B10" s="2"/>
      <c r="C10" s="4"/>
      <c r="D10" s="24" t="s">
        <v>8</v>
      </c>
      <c r="E10" s="24" t="s">
        <v>9</v>
      </c>
      <c r="F10" s="24" t="s">
        <v>8</v>
      </c>
      <c r="G10" s="24" t="s">
        <v>9</v>
      </c>
      <c r="H10" s="24" t="s">
        <v>8</v>
      </c>
      <c r="I10" s="24" t="s">
        <v>9</v>
      </c>
      <c r="J10" s="24" t="s">
        <v>8</v>
      </c>
      <c r="K10" s="24" t="s">
        <v>9</v>
      </c>
      <c r="L10" s="24" t="s">
        <v>8</v>
      </c>
      <c r="M10" s="24" t="s">
        <v>9</v>
      </c>
      <c r="N10" s="24" t="s">
        <v>8</v>
      </c>
      <c r="O10" s="24" t="s">
        <v>9</v>
      </c>
      <c r="P10" s="24" t="s">
        <v>8</v>
      </c>
      <c r="Q10" s="24" t="s">
        <v>9</v>
      </c>
      <c r="R10" s="15"/>
      <c r="S10" s="15"/>
      <c r="T10" s="15"/>
      <c r="U10" s="15"/>
      <c r="V10" s="93" t="s">
        <v>50</v>
      </c>
      <c r="W10" s="15"/>
      <c r="X10" s="15"/>
      <c r="Y10" s="106"/>
      <c r="Z10" s="5"/>
    </row>
    <row r="11" spans="1:26" x14ac:dyDescent="0.3">
      <c r="B11" s="5"/>
      <c r="C11" s="18" t="s">
        <v>36</v>
      </c>
      <c r="D11" s="173">
        <v>2</v>
      </c>
      <c r="E11" s="173">
        <f>D11*D$28</f>
        <v>100</v>
      </c>
      <c r="F11" s="173">
        <v>1</v>
      </c>
      <c r="G11" s="173">
        <f>F11*F$28</f>
        <v>30</v>
      </c>
      <c r="H11" s="173">
        <v>2</v>
      </c>
      <c r="I11" s="173">
        <f>H11*H$28</f>
        <v>160</v>
      </c>
      <c r="J11" s="173">
        <v>7</v>
      </c>
      <c r="K11" s="173">
        <f>J11*J$28</f>
        <v>700</v>
      </c>
      <c r="L11" s="173">
        <v>3</v>
      </c>
      <c r="M11" s="173">
        <f>L11*L$28</f>
        <v>30</v>
      </c>
      <c r="N11" s="173">
        <v>5</v>
      </c>
      <c r="O11" s="173">
        <f>N11*N$28</f>
        <v>350</v>
      </c>
      <c r="P11" s="173">
        <v>3</v>
      </c>
      <c r="Q11" s="173">
        <f>P11*P$28</f>
        <v>120</v>
      </c>
      <c r="R11" s="40">
        <f>E11+G11+I11+K11+M11+O11+Q11</f>
        <v>1490</v>
      </c>
      <c r="S11" s="178">
        <f>worthsf*R11</f>
        <v>87.905604719764014</v>
      </c>
      <c r="T11" s="64">
        <v>29</v>
      </c>
      <c r="U11" s="21" t="s">
        <v>21</v>
      </c>
      <c r="V11" s="14">
        <v>1</v>
      </c>
      <c r="W11" s="55">
        <f>T11*costSsf</f>
        <v>52.488687782805428</v>
      </c>
      <c r="X11" s="48">
        <f>S11-W11</f>
        <v>35.416916936958586</v>
      </c>
      <c r="Y11" s="180">
        <f>AVERAGE(X11:X12)</f>
        <v>29.477352782384294</v>
      </c>
      <c r="Z11" s="177" t="str">
        <f>IF(AND(Y11&lt;0, Y11&lt;refWorth),"Redeploy resources", IF(AND(Y11&lt;0, Y11&gt;=refWorth),"Reduce Cost",IF(AND(Y11&gt;=0, Y11&lt;refWorth),"Increase effort", IF(AND(Y11&gt;=0, Y11&gt;=refWorth),"Preserve","error"))))</f>
        <v>Increase effort</v>
      </c>
    </row>
    <row r="12" spans="1:26" x14ac:dyDescent="0.3">
      <c r="C12" s="42" t="s">
        <v>37</v>
      </c>
      <c r="D12" s="173"/>
      <c r="E12" s="173"/>
      <c r="F12" s="173"/>
      <c r="G12" s="173"/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41"/>
      <c r="S12" s="179"/>
      <c r="T12" s="65">
        <v>28</v>
      </c>
      <c r="U12" s="99" t="s">
        <v>34</v>
      </c>
      <c r="V12" s="94">
        <v>2</v>
      </c>
      <c r="W12" s="57">
        <f>T12*costTsf</f>
        <v>64.367816091954012</v>
      </c>
      <c r="X12" s="58">
        <f>S11-W12</f>
        <v>23.537788627810002</v>
      </c>
      <c r="Y12" s="181"/>
      <c r="Z12" s="177"/>
    </row>
    <row r="13" spans="1:26" x14ac:dyDescent="0.3">
      <c r="C13" s="42" t="s">
        <v>77</v>
      </c>
      <c r="D13" s="43">
        <v>2</v>
      </c>
      <c r="E13" s="43">
        <f>D11*D$28</f>
        <v>100</v>
      </c>
      <c r="F13" s="43">
        <v>2</v>
      </c>
      <c r="G13" s="43">
        <f>F13*F$28</f>
        <v>60</v>
      </c>
      <c r="H13" s="43">
        <v>2</v>
      </c>
      <c r="I13" s="43">
        <f>H13*H$28</f>
        <v>160</v>
      </c>
      <c r="J13" s="43">
        <v>1</v>
      </c>
      <c r="K13" s="43">
        <f>J13*J$28</f>
        <v>100</v>
      </c>
      <c r="L13" s="43">
        <v>1</v>
      </c>
      <c r="M13" s="43">
        <f>L13*L$28</f>
        <v>10</v>
      </c>
      <c r="N13" s="43">
        <v>2</v>
      </c>
      <c r="O13" s="43">
        <f>N13*N$28</f>
        <v>140</v>
      </c>
      <c r="P13" s="43">
        <v>1</v>
      </c>
      <c r="Q13" s="43">
        <f>P13*P$28</f>
        <v>40</v>
      </c>
      <c r="R13" s="44"/>
      <c r="S13" s="53"/>
      <c r="T13" s="37"/>
      <c r="U13" s="37"/>
      <c r="V13" s="95"/>
      <c r="W13" s="51"/>
      <c r="X13" s="37"/>
      <c r="Y13" s="109"/>
      <c r="Z13" s="37"/>
    </row>
    <row r="14" spans="1:26" x14ac:dyDescent="0.3">
      <c r="A14" s="18"/>
      <c r="B14" s="163" t="s">
        <v>11</v>
      </c>
      <c r="C14" s="163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9"/>
      <c r="S14" s="52"/>
      <c r="T14" s="12"/>
      <c r="U14" s="12"/>
      <c r="V14" s="93" t="s">
        <v>50</v>
      </c>
      <c r="W14" s="50"/>
      <c r="X14" s="12"/>
      <c r="Y14" s="108"/>
      <c r="Z14" s="12"/>
    </row>
    <row r="15" spans="1:26" x14ac:dyDescent="0.3">
      <c r="A15" s="174"/>
      <c r="B15" s="46" t="s">
        <v>13</v>
      </c>
      <c r="C15" s="19" t="s">
        <v>75</v>
      </c>
      <c r="D15" s="29">
        <v>4</v>
      </c>
      <c r="E15" s="30">
        <f>D15*D$28</f>
        <v>200</v>
      </c>
      <c r="F15" s="29">
        <v>6</v>
      </c>
      <c r="G15" s="43">
        <f>F15*F$28</f>
        <v>180</v>
      </c>
      <c r="H15" s="29">
        <v>7</v>
      </c>
      <c r="I15" s="43">
        <f>H15*H$28</f>
        <v>560</v>
      </c>
      <c r="J15" s="29">
        <v>5</v>
      </c>
      <c r="K15" s="43">
        <f>J15*J$28</f>
        <v>500</v>
      </c>
      <c r="L15" s="29">
        <v>7</v>
      </c>
      <c r="M15" s="43">
        <f>L15*L$28</f>
        <v>70</v>
      </c>
      <c r="N15" s="29">
        <v>5</v>
      </c>
      <c r="O15" s="43">
        <f>N15*N$28</f>
        <v>350</v>
      </c>
      <c r="P15" s="29">
        <v>1</v>
      </c>
      <c r="Q15" s="43">
        <f>P15*P$28</f>
        <v>40</v>
      </c>
      <c r="R15" s="72">
        <f t="shared" ref="R15:R19" si="0">E15+G15+I15+K15+M15+O15+Q15</f>
        <v>1900</v>
      </c>
      <c r="S15" s="175">
        <f>worthsf*R15</f>
        <v>112.09439528023599</v>
      </c>
      <c r="T15" s="71">
        <v>44</v>
      </c>
      <c r="U15" s="26" t="s">
        <v>21</v>
      </c>
      <c r="V15" s="59">
        <v>1</v>
      </c>
      <c r="W15" s="55">
        <f>T15*costSsf</f>
        <v>79.638009049773757</v>
      </c>
      <c r="X15" s="48">
        <f>S15-W15</f>
        <v>32.456386230462229</v>
      </c>
      <c r="Y15" s="176">
        <f>AVERAGE(X15:X16)</f>
        <v>35.493781559946811</v>
      </c>
      <c r="Z15" s="177" t="str">
        <f>IF(AND(Y15&lt;0, Y15&lt;Y34),"Redeploy resources", IF(AND(Y15&lt;0, Y15&gt;=Y34),"Reduce Cost",IF(AND(Y15&gt;=0, Y15&lt;Y34),"Increase effort", IF(AND(Y15&gt;=0, Y15&gt;=Y34),"Preserve","error"))))</f>
        <v>Preserve</v>
      </c>
    </row>
    <row r="16" spans="1:26" x14ac:dyDescent="0.3">
      <c r="A16" s="174"/>
      <c r="C16" s="20"/>
      <c r="D16" s="16"/>
      <c r="E16" s="17"/>
      <c r="F16" s="16"/>
      <c r="G16" s="38"/>
      <c r="H16" s="16"/>
      <c r="I16" s="17"/>
      <c r="J16" s="16"/>
      <c r="K16" s="17"/>
      <c r="L16" s="16"/>
      <c r="M16" s="17"/>
      <c r="N16" s="16"/>
      <c r="O16" s="17"/>
      <c r="P16" s="16"/>
      <c r="Q16" s="17"/>
      <c r="R16" s="102"/>
      <c r="S16" s="175"/>
      <c r="T16" s="65">
        <v>32</v>
      </c>
      <c r="U16" s="100" t="s">
        <v>34</v>
      </c>
      <c r="V16" s="96">
        <v>2</v>
      </c>
      <c r="W16" s="87">
        <f>T16*costTsf</f>
        <v>73.563218390804593</v>
      </c>
      <c r="X16" s="58">
        <f>S15-W16</f>
        <v>38.531176889431393</v>
      </c>
      <c r="Y16" s="176"/>
      <c r="Z16" s="177"/>
    </row>
    <row r="17" spans="1:26" x14ac:dyDescent="0.3">
      <c r="A17" s="174"/>
      <c r="B17" s="46" t="s">
        <v>14</v>
      </c>
      <c r="C17" s="21" t="s">
        <v>12</v>
      </c>
      <c r="D17" s="29">
        <v>3</v>
      </c>
      <c r="E17" s="30">
        <f>D17*D$28</f>
        <v>150</v>
      </c>
      <c r="F17" s="29">
        <v>4</v>
      </c>
      <c r="G17" s="43">
        <f>F17*F$28</f>
        <v>120</v>
      </c>
      <c r="H17" s="29">
        <v>2</v>
      </c>
      <c r="I17" s="43">
        <f>H17*H$28</f>
        <v>160</v>
      </c>
      <c r="J17" s="29">
        <v>6</v>
      </c>
      <c r="K17" s="43">
        <f>J17*J$28</f>
        <v>600</v>
      </c>
      <c r="L17" s="29">
        <v>1</v>
      </c>
      <c r="M17" s="43">
        <f>L17*L$28</f>
        <v>10</v>
      </c>
      <c r="N17" s="29">
        <v>2</v>
      </c>
      <c r="O17" s="43">
        <f>N17*N$28</f>
        <v>140</v>
      </c>
      <c r="P17" s="29">
        <v>1</v>
      </c>
      <c r="Q17" s="43">
        <f>P17*P$28</f>
        <v>40</v>
      </c>
      <c r="R17" s="14">
        <f t="shared" si="0"/>
        <v>1220</v>
      </c>
      <c r="S17" s="175">
        <f>worthsf*R17</f>
        <v>71.976401179941007</v>
      </c>
      <c r="T17" s="63">
        <v>100</v>
      </c>
      <c r="U17" s="26" t="s">
        <v>21</v>
      </c>
      <c r="V17" s="59">
        <v>1</v>
      </c>
      <c r="W17" s="55">
        <f>T17*costSsf</f>
        <v>180.99547511312218</v>
      </c>
      <c r="X17" s="48">
        <f>S17-W17</f>
        <v>-109.01907393318118</v>
      </c>
      <c r="Y17" s="176">
        <f>AVERAGE(X17:X18)</f>
        <v>-59.900646721447671</v>
      </c>
      <c r="Z17" s="177" t="str">
        <f t="shared" ref="Z17" si="1">IF(AND(Y17&lt;0, Y17&lt;Y36),"Redeploy resources", IF(AND(Y17&lt;0, Y17&gt;=Y36),"Reduce Cost",IF(AND(Y17&gt;=0, Y17&lt;Y36),"Increase effort", IF(AND(Y17&gt;=0, Y17&gt;=Y36),"Preserve","error"))))</f>
        <v>Redeploy resources</v>
      </c>
    </row>
    <row r="18" spans="1:26" x14ac:dyDescent="0.3">
      <c r="A18" s="174"/>
      <c r="C18" s="12"/>
      <c r="D18" s="16"/>
      <c r="E18" s="17"/>
      <c r="F18" s="16"/>
      <c r="G18" s="38"/>
      <c r="H18" s="16"/>
      <c r="I18" s="17"/>
      <c r="J18" s="16"/>
      <c r="K18" s="17"/>
      <c r="L18" s="16"/>
      <c r="M18" s="17"/>
      <c r="N18" s="16"/>
      <c r="O18" s="17"/>
      <c r="P18" s="16"/>
      <c r="Q18" s="17"/>
      <c r="R18" s="102"/>
      <c r="S18" s="175"/>
      <c r="T18" s="65">
        <v>36</v>
      </c>
      <c r="U18" s="100" t="s">
        <v>34</v>
      </c>
      <c r="V18" s="96">
        <v>2</v>
      </c>
      <c r="W18" s="87">
        <f>T18*costTsf</f>
        <v>82.758620689655174</v>
      </c>
      <c r="X18" s="58">
        <f>S17-W18</f>
        <v>-10.782219509714167</v>
      </c>
      <c r="Y18" s="176"/>
      <c r="Z18" s="177"/>
    </row>
    <row r="19" spans="1:26" x14ac:dyDescent="0.3">
      <c r="A19" s="174"/>
      <c r="B19" s="46" t="s">
        <v>15</v>
      </c>
      <c r="C19" s="21" t="s">
        <v>76</v>
      </c>
      <c r="D19" s="29">
        <v>6</v>
      </c>
      <c r="E19" s="30">
        <f>D19*D$28</f>
        <v>300</v>
      </c>
      <c r="F19" s="29">
        <v>7</v>
      </c>
      <c r="G19" s="43">
        <f>F19*F$28</f>
        <v>210</v>
      </c>
      <c r="H19" s="29">
        <v>5</v>
      </c>
      <c r="I19" s="43">
        <f>H19*H$28</f>
        <v>400</v>
      </c>
      <c r="J19" s="29">
        <v>6</v>
      </c>
      <c r="K19" s="43">
        <f>J19*J$28</f>
        <v>600</v>
      </c>
      <c r="L19" s="29">
        <v>7</v>
      </c>
      <c r="M19" s="43">
        <f>L19*L$28</f>
        <v>70</v>
      </c>
      <c r="N19" s="29">
        <v>5</v>
      </c>
      <c r="O19" s="43">
        <f>N19*N$28</f>
        <v>350</v>
      </c>
      <c r="P19" s="29">
        <v>6</v>
      </c>
      <c r="Q19" s="43">
        <f>P19*P$28</f>
        <v>240</v>
      </c>
      <c r="R19" s="14">
        <f t="shared" si="0"/>
        <v>2170</v>
      </c>
      <c r="S19" s="175">
        <f>worthsf*R19</f>
        <v>128.02359882005899</v>
      </c>
      <c r="T19" s="63">
        <v>48</v>
      </c>
      <c r="U19" s="66" t="s">
        <v>21</v>
      </c>
      <c r="V19" s="97">
        <v>1</v>
      </c>
      <c r="W19" s="80">
        <f>T19*costSsf</f>
        <v>86.877828054298647</v>
      </c>
      <c r="X19" s="79">
        <f>S19-W19</f>
        <v>41.145770765760346</v>
      </c>
      <c r="Y19" s="176">
        <f>AVERAGE(X19:X22)</f>
        <v>-4.1616133163279967</v>
      </c>
      <c r="Z19" s="177" t="str">
        <f>IF(AND(Y19&lt;0, Y19&lt;Y38),"Redeploy resources", IF(AND(Y19&lt;0, Y19&gt;=Y38),"Reduce Cost",IF(AND(Y19&gt;=0, Y19&lt;Y38),"Increase effort", IF(AND(Y19&gt;=0, Y19&gt;=Y38),"Preserve","error"))))</f>
        <v>Redeploy resources</v>
      </c>
    </row>
    <row r="20" spans="1:26" x14ac:dyDescent="0.3">
      <c r="A20" s="6"/>
      <c r="C20" s="12"/>
      <c r="D20" s="16"/>
      <c r="E20" s="17"/>
      <c r="F20" s="16"/>
      <c r="G20" s="38"/>
      <c r="H20" s="16"/>
      <c r="I20" s="38"/>
      <c r="J20" s="16"/>
      <c r="K20" s="38"/>
      <c r="L20" s="16"/>
      <c r="M20" s="38"/>
      <c r="N20" s="16"/>
      <c r="O20" s="38"/>
      <c r="P20" s="16"/>
      <c r="Q20" s="38"/>
      <c r="S20" s="175"/>
      <c r="T20" s="81">
        <v>78</v>
      </c>
      <c r="U20" s="101" t="s">
        <v>34</v>
      </c>
      <c r="V20" s="98">
        <v>2</v>
      </c>
      <c r="W20" s="88">
        <f>T20*costTsf</f>
        <v>179.31034482758619</v>
      </c>
      <c r="X20" s="82">
        <f>S19-W20</f>
        <v>-51.286746007527199</v>
      </c>
      <c r="Y20" s="176"/>
      <c r="Z20" s="177"/>
    </row>
    <row r="21" spans="1:26" x14ac:dyDescent="0.3">
      <c r="A21" s="6"/>
      <c r="C21" s="12"/>
      <c r="D21" s="16"/>
      <c r="E21" s="17"/>
      <c r="F21" s="16"/>
      <c r="G21" s="38"/>
      <c r="H21" s="16"/>
      <c r="I21" s="38"/>
      <c r="J21" s="16"/>
      <c r="K21" s="38"/>
      <c r="L21" s="16"/>
      <c r="M21" s="38"/>
      <c r="N21" s="16"/>
      <c r="O21" s="38"/>
      <c r="P21" s="16"/>
      <c r="Q21" s="38"/>
      <c r="S21" s="73"/>
      <c r="T21" s="74"/>
      <c r="U21" s="60"/>
      <c r="V21" s="93" t="s">
        <v>50</v>
      </c>
      <c r="W21" s="75"/>
      <c r="X21" s="76"/>
      <c r="Y21" s="110"/>
      <c r="Z21" s="77"/>
    </row>
    <row r="22" spans="1:26" x14ac:dyDescent="0.3">
      <c r="A22" s="6"/>
      <c r="C22" s="18"/>
      <c r="D22" s="173">
        <v>7</v>
      </c>
      <c r="E22" s="173">
        <f>D22*D$28</f>
        <v>350</v>
      </c>
      <c r="F22" s="173">
        <v>7</v>
      </c>
      <c r="G22" s="173">
        <f>F22*F$28</f>
        <v>210</v>
      </c>
      <c r="H22" s="173">
        <v>7</v>
      </c>
      <c r="I22" s="173">
        <f>H22*H$28</f>
        <v>560</v>
      </c>
      <c r="J22" s="173">
        <v>7</v>
      </c>
      <c r="K22" s="173">
        <f>J22*J$28</f>
        <v>700</v>
      </c>
      <c r="L22" s="173">
        <v>7</v>
      </c>
      <c r="M22" s="173">
        <f>L22*L$28</f>
        <v>70</v>
      </c>
      <c r="N22" s="173">
        <v>7</v>
      </c>
      <c r="O22" s="173">
        <f>N22*N$28</f>
        <v>490</v>
      </c>
      <c r="P22" s="173">
        <v>7</v>
      </c>
      <c r="Q22" s="173">
        <f>P22*P$28</f>
        <v>280</v>
      </c>
      <c r="R22" s="40">
        <f>E22+G22+I22+K22+M22+O22+Q22</f>
        <v>2660</v>
      </c>
      <c r="S22" s="178">
        <f>worthsf*R22</f>
        <v>156.93215339233038</v>
      </c>
      <c r="T22" s="64">
        <v>88</v>
      </c>
      <c r="U22" s="21" t="s">
        <v>21</v>
      </c>
      <c r="V22" s="14">
        <v>1</v>
      </c>
      <c r="W22" s="55">
        <f>T22*costSsf</f>
        <v>159.27601809954751</v>
      </c>
      <c r="X22" s="48">
        <f>S22-W22</f>
        <v>-2.3438647072171364</v>
      </c>
      <c r="Y22" s="180">
        <f>AVERAGE(X22:X23)</f>
        <v>60.052765032211795</v>
      </c>
      <c r="Z22" s="177" t="str">
        <f t="shared" ref="Z22" si="2">IF(AND(Y22&lt;0, Y22&lt;Y41),"Redeploy resources", IF(AND(Y22&lt;0, Y22&gt;=Y41),"Reduce Cost",IF(AND(Y22&gt;=0, Y22&lt;Y41),"Increase effort", IF(AND(Y22&gt;=0, Y22&gt;=Y41),"Preserve","error"))))</f>
        <v>Preserve</v>
      </c>
    </row>
    <row r="23" spans="1:26" x14ac:dyDescent="0.3">
      <c r="A23" s="6"/>
      <c r="B23" s="46" t="s">
        <v>49</v>
      </c>
      <c r="C23" s="21" t="s">
        <v>48</v>
      </c>
      <c r="D23" s="173"/>
      <c r="E23" s="173"/>
      <c r="F23" s="173"/>
      <c r="G23" s="173"/>
      <c r="H23" s="173"/>
      <c r="I23" s="173"/>
      <c r="J23" s="173"/>
      <c r="K23" s="173"/>
      <c r="L23" s="173"/>
      <c r="M23" s="173"/>
      <c r="N23" s="173"/>
      <c r="O23" s="173"/>
      <c r="P23" s="173"/>
      <c r="Q23" s="173"/>
      <c r="R23" s="41"/>
      <c r="S23" s="179"/>
      <c r="T23" s="23">
        <v>15</v>
      </c>
      <c r="U23" s="99" t="s">
        <v>34</v>
      </c>
      <c r="V23" s="94">
        <v>2</v>
      </c>
      <c r="W23" s="87">
        <f>T23*costTsf</f>
        <v>34.482758620689651</v>
      </c>
      <c r="X23" s="58">
        <f>S22-W23</f>
        <v>122.44939477164073</v>
      </c>
      <c r="Y23" s="181"/>
      <c r="Z23" s="177"/>
    </row>
    <row r="24" spans="1:26" x14ac:dyDescent="0.3">
      <c r="A24" s="6"/>
      <c r="C24" s="36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84"/>
      <c r="T24" s="12"/>
      <c r="U24" s="12"/>
      <c r="V24" s="12"/>
      <c r="W24" s="68"/>
      <c r="X24" s="78"/>
      <c r="Y24" s="111"/>
      <c r="Z24" s="83"/>
    </row>
    <row r="25" spans="1:26" ht="18" x14ac:dyDescent="0.3">
      <c r="C25" s="8" t="s">
        <v>16</v>
      </c>
      <c r="D25" s="162">
        <f>SUM(D11:D19)</f>
        <v>17</v>
      </c>
      <c r="E25" s="162"/>
      <c r="F25" s="162">
        <f>SUM(F11:F19)</f>
        <v>20</v>
      </c>
      <c r="G25" s="162"/>
      <c r="H25" s="162">
        <f>SUM(H11:H19)</f>
        <v>18</v>
      </c>
      <c r="I25" s="162"/>
      <c r="J25" s="162">
        <f>SUM(J11:J19)</f>
        <v>25</v>
      </c>
      <c r="K25" s="162"/>
      <c r="L25" s="162">
        <f>SUM(L11:L19)</f>
        <v>19</v>
      </c>
      <c r="M25" s="162"/>
      <c r="N25" s="162">
        <f>SUM(N11:N19)</f>
        <v>19</v>
      </c>
      <c r="O25" s="162"/>
      <c r="P25" s="162">
        <f>SUM(P11:P19)</f>
        <v>12</v>
      </c>
      <c r="Q25" s="162"/>
    </row>
    <row r="26" spans="1:26" ht="15.6" customHeight="1" x14ac:dyDescent="0.3">
      <c r="D26" s="54">
        <f>D25*effortsf</f>
        <v>91.538461538461533</v>
      </c>
      <c r="E26" s="54"/>
      <c r="F26" s="54">
        <f>F25*effortsf</f>
        <v>107.69230769230768</v>
      </c>
      <c r="G26" s="54"/>
      <c r="H26" s="54">
        <f>H25*effortsf</f>
        <v>96.92307692307692</v>
      </c>
      <c r="I26" s="54"/>
      <c r="J26" s="54">
        <f>J25*effortsf</f>
        <v>134.61538461538461</v>
      </c>
      <c r="K26" s="54"/>
      <c r="L26" s="54">
        <f>L25*effortsf</f>
        <v>102.30769230769229</v>
      </c>
      <c r="M26" s="54"/>
      <c r="N26" s="54">
        <f>N25*effortsf</f>
        <v>102.30769230769229</v>
      </c>
      <c r="O26" s="54"/>
      <c r="P26" s="54">
        <f>P25*effortsf</f>
        <v>64.615384615384613</v>
      </c>
      <c r="Q26" s="54"/>
      <c r="R26" s="34"/>
    </row>
    <row r="28" spans="1:26" ht="18" x14ac:dyDescent="0.3">
      <c r="A28" s="10"/>
      <c r="B28" s="9"/>
      <c r="C28" s="69" t="s">
        <v>35</v>
      </c>
      <c r="D28" s="162">
        <v>50</v>
      </c>
      <c r="E28" s="162"/>
      <c r="F28" s="162">
        <v>30</v>
      </c>
      <c r="G28" s="162"/>
      <c r="H28" s="162">
        <v>80</v>
      </c>
      <c r="I28" s="162"/>
      <c r="J28" s="162">
        <v>100</v>
      </c>
      <c r="K28" s="162"/>
      <c r="L28" s="162">
        <v>10</v>
      </c>
      <c r="M28" s="162"/>
      <c r="N28" s="162">
        <v>70</v>
      </c>
      <c r="O28" s="162"/>
      <c r="P28" s="162">
        <v>40</v>
      </c>
      <c r="Q28" s="162"/>
    </row>
    <row r="29" spans="1:26" s="10" customFormat="1" x14ac:dyDescent="0.3">
      <c r="A29" s="3"/>
      <c r="B29" s="6"/>
      <c r="C29" s="3"/>
      <c r="D29" s="6"/>
      <c r="E29" s="56">
        <f>D28*impsf</f>
        <v>92.10526315789474</v>
      </c>
      <c r="F29" s="56"/>
      <c r="G29" s="56">
        <f>F28*impsf</f>
        <v>55.263157894736842</v>
      </c>
      <c r="H29" s="56"/>
      <c r="I29" s="56">
        <f>H28*impsf</f>
        <v>147.36842105263156</v>
      </c>
      <c r="J29" s="56"/>
      <c r="K29" s="56">
        <f>J28*impsf</f>
        <v>184.21052631578948</v>
      </c>
      <c r="L29" s="56"/>
      <c r="M29" s="56">
        <f>L28*impsf</f>
        <v>18.421052631578945</v>
      </c>
      <c r="N29" s="56"/>
      <c r="O29" s="56">
        <f>N28*impsf</f>
        <v>128.94736842105263</v>
      </c>
      <c r="P29" s="56"/>
      <c r="Q29" s="56">
        <f>P28*impsf</f>
        <v>73.68421052631578</v>
      </c>
      <c r="R29" s="34"/>
      <c r="S29" s="28" t="s">
        <v>24</v>
      </c>
      <c r="T29" s="28" t="s">
        <v>25</v>
      </c>
      <c r="U29" s="27">
        <f>AVERAGE(R11:R19)</f>
        <v>1695</v>
      </c>
      <c r="V29" s="27"/>
      <c r="W29" s="28"/>
      <c r="X29" s="28" t="s">
        <v>28</v>
      </c>
      <c r="Y29" s="112" t="s">
        <v>29</v>
      </c>
      <c r="Z29" s="27">
        <f>AVERAGE(T20,T18,T16,T12)</f>
        <v>43.5</v>
      </c>
    </row>
    <row r="30" spans="1:26" x14ac:dyDescent="0.3">
      <c r="S30" s="28" t="s">
        <v>24</v>
      </c>
      <c r="T30" s="28" t="s">
        <v>26</v>
      </c>
      <c r="U30" s="27">
        <f>100/U29</f>
        <v>5.8997050147492625E-2</v>
      </c>
      <c r="V30" s="27"/>
      <c r="W30" s="28"/>
      <c r="X30" s="28" t="s">
        <v>28</v>
      </c>
      <c r="Y30" s="112" t="s">
        <v>26</v>
      </c>
      <c r="Z30" s="27">
        <f>100/Z29</f>
        <v>2.2988505747126435</v>
      </c>
    </row>
    <row r="31" spans="1:26" ht="18" x14ac:dyDescent="0.3">
      <c r="C31" s="8" t="s">
        <v>23</v>
      </c>
      <c r="D31" s="47">
        <f>D26-E29</f>
        <v>-0.56680161943320684</v>
      </c>
      <c r="E31" s="8"/>
      <c r="F31" s="47">
        <f t="shared" ref="F31" si="3">F26-G29</f>
        <v>52.429149797570837</v>
      </c>
      <c r="G31" s="8"/>
      <c r="H31" s="47">
        <f t="shared" ref="H31" si="4">H26-I29</f>
        <v>-50.445344129554641</v>
      </c>
      <c r="I31" s="8"/>
      <c r="J31" s="47">
        <f t="shared" ref="J31" si="5">J26-K29</f>
        <v>-49.595141700404866</v>
      </c>
      <c r="K31" s="8"/>
      <c r="L31" s="47">
        <f t="shared" ref="L31" si="6">L26-M29</f>
        <v>83.886639676113347</v>
      </c>
      <c r="M31" s="8"/>
      <c r="N31" s="47">
        <f t="shared" ref="N31" si="7">N26-O29</f>
        <v>-26.639676113360338</v>
      </c>
      <c r="O31" s="8"/>
      <c r="P31" s="47">
        <f t="shared" ref="P31" si="8">P26-Q29</f>
        <v>-9.0688259109311673</v>
      </c>
      <c r="Q31" s="8"/>
      <c r="S31" s="28" t="s">
        <v>27</v>
      </c>
      <c r="T31" s="28" t="s">
        <v>25</v>
      </c>
      <c r="U31" s="27">
        <f>AVERAGE(T19,T17,T15,T11)</f>
        <v>55.25</v>
      </c>
      <c r="V31" s="27"/>
      <c r="W31" s="28"/>
      <c r="X31" s="28" t="s">
        <v>16</v>
      </c>
      <c r="Y31" s="112" t="s">
        <v>29</v>
      </c>
      <c r="Z31" s="27">
        <f>AVERAGE(D25:Q25)</f>
        <v>18.571428571428573</v>
      </c>
    </row>
    <row r="32" spans="1:26" x14ac:dyDescent="0.3">
      <c r="S32" s="28" t="s">
        <v>27</v>
      </c>
      <c r="T32" s="28" t="s">
        <v>26</v>
      </c>
      <c r="U32" s="27">
        <f>100/U31</f>
        <v>1.8099547511312217</v>
      </c>
      <c r="V32" s="27"/>
      <c r="W32" s="28"/>
      <c r="X32" s="28" t="s">
        <v>16</v>
      </c>
      <c r="Y32" s="112" t="s">
        <v>26</v>
      </c>
      <c r="Z32" s="28">
        <f>100/Z31</f>
        <v>5.3846153846153841</v>
      </c>
    </row>
    <row r="33" spans="3:26" x14ac:dyDescent="0.3">
      <c r="S33" s="31" t="s">
        <v>30</v>
      </c>
      <c r="T33" s="33" t="s">
        <v>29</v>
      </c>
      <c r="U33" s="32">
        <f>AVERAGE(D28:Q28)</f>
        <v>54.285714285714285</v>
      </c>
      <c r="V33" s="32"/>
      <c r="W33" s="28"/>
      <c r="X33" s="33" t="s">
        <v>30</v>
      </c>
      <c r="Y33" s="112" t="s">
        <v>26</v>
      </c>
      <c r="Z33" s="28">
        <f>100/U33</f>
        <v>1.8421052631578947</v>
      </c>
    </row>
    <row r="34" spans="3:26" x14ac:dyDescent="0.3">
      <c r="U34" s="6"/>
      <c r="V34" s="6"/>
      <c r="W34" s="6"/>
      <c r="X34" s="67"/>
    </row>
    <row r="35" spans="3:26" ht="18" x14ac:dyDescent="0.3">
      <c r="C35" s="8" t="s">
        <v>22</v>
      </c>
      <c r="D35" s="25">
        <v>4.5</v>
      </c>
      <c r="E35" s="49">
        <f>D35*D28</f>
        <v>225</v>
      </c>
      <c r="F35" s="25">
        <v>4.5</v>
      </c>
      <c r="G35" s="49">
        <f>F35*F28</f>
        <v>135</v>
      </c>
      <c r="H35" s="25">
        <v>4.5</v>
      </c>
      <c r="I35" s="49">
        <f>H35*H28</f>
        <v>360</v>
      </c>
      <c r="J35" s="25">
        <v>4.5</v>
      </c>
      <c r="K35" s="49">
        <f>J35*J28</f>
        <v>450</v>
      </c>
      <c r="L35" s="25">
        <v>4.5</v>
      </c>
      <c r="M35" s="49">
        <f>L35*L28</f>
        <v>45</v>
      </c>
      <c r="N35" s="25">
        <v>4.5</v>
      </c>
      <c r="O35" s="49">
        <f>N35*N28</f>
        <v>315</v>
      </c>
      <c r="P35" s="25">
        <v>4.5</v>
      </c>
      <c r="Q35" s="49">
        <f>P35*P28</f>
        <v>180</v>
      </c>
      <c r="R35" s="14">
        <f t="shared" ref="R35" si="9">E35+G35+I35+K35+M35+O35+Q35</f>
        <v>1710</v>
      </c>
      <c r="S35" s="159">
        <f>worthsf*R35</f>
        <v>100.88495575221239</v>
      </c>
      <c r="T35" s="160"/>
      <c r="U35" s="61">
        <f>U31</f>
        <v>55.25</v>
      </c>
      <c r="V35" s="161" t="s">
        <v>21</v>
      </c>
      <c r="W35" s="161"/>
      <c r="X35" s="161"/>
      <c r="Y35" s="62">
        <v>1</v>
      </c>
    </row>
    <row r="36" spans="3:26" x14ac:dyDescent="0.3">
      <c r="U36" s="62">
        <f>Z29</f>
        <v>43.5</v>
      </c>
      <c r="V36" s="182" t="s">
        <v>34</v>
      </c>
      <c r="W36" s="182"/>
      <c r="X36" s="182"/>
      <c r="Y36" s="62">
        <v>2</v>
      </c>
    </row>
  </sheetData>
  <mergeCells count="80">
    <mergeCell ref="L22:L23"/>
    <mergeCell ref="L25:M25"/>
    <mergeCell ref="M22:M23"/>
    <mergeCell ref="N28:O28"/>
    <mergeCell ref="P28:Q28"/>
    <mergeCell ref="N25:O25"/>
    <mergeCell ref="P25:Q25"/>
    <mergeCell ref="L28:M28"/>
    <mergeCell ref="Z19:Z20"/>
    <mergeCell ref="Y22:Y23"/>
    <mergeCell ref="Z22:Z23"/>
    <mergeCell ref="D22:D23"/>
    <mergeCell ref="E22:E23"/>
    <mergeCell ref="F22:F23"/>
    <mergeCell ref="G22:G23"/>
    <mergeCell ref="H22:H23"/>
    <mergeCell ref="S19:S20"/>
    <mergeCell ref="S22:S23"/>
    <mergeCell ref="O22:O23"/>
    <mergeCell ref="P22:P23"/>
    <mergeCell ref="Q22:Q23"/>
    <mergeCell ref="N22:N23"/>
    <mergeCell ref="I22:I23"/>
    <mergeCell ref="J22:J23"/>
    <mergeCell ref="T9:W9"/>
    <mergeCell ref="R9:S9"/>
    <mergeCell ref="X9:Y9"/>
    <mergeCell ref="S11:S12"/>
    <mergeCell ref="Y19:Y20"/>
    <mergeCell ref="Z15:Z16"/>
    <mergeCell ref="Z17:Z18"/>
    <mergeCell ref="S15:S16"/>
    <mergeCell ref="Y11:Y12"/>
    <mergeCell ref="Z11:Z12"/>
    <mergeCell ref="A15:A19"/>
    <mergeCell ref="B14:C14"/>
    <mergeCell ref="S17:S18"/>
    <mergeCell ref="Y15:Y16"/>
    <mergeCell ref="Y17:Y18"/>
    <mergeCell ref="D28:E28"/>
    <mergeCell ref="F28:G28"/>
    <mergeCell ref="H28:I28"/>
    <mergeCell ref="J28:K28"/>
    <mergeCell ref="D7:J7"/>
    <mergeCell ref="D9:E9"/>
    <mergeCell ref="F9:G9"/>
    <mergeCell ref="D8:E8"/>
    <mergeCell ref="F8:G8"/>
    <mergeCell ref="D25:E25"/>
    <mergeCell ref="F25:G25"/>
    <mergeCell ref="H25:I25"/>
    <mergeCell ref="J25:K25"/>
    <mergeCell ref="K22:K23"/>
    <mergeCell ref="J8:K8"/>
    <mergeCell ref="L8:M8"/>
    <mergeCell ref="N8:O8"/>
    <mergeCell ref="P11:P12"/>
    <mergeCell ref="Q11:Q12"/>
    <mergeCell ref="J11:J12"/>
    <mergeCell ref="K11:K12"/>
    <mergeCell ref="L11:L12"/>
    <mergeCell ref="M11:M12"/>
    <mergeCell ref="N11:N12"/>
    <mergeCell ref="O11:O12"/>
    <mergeCell ref="S35:T35"/>
    <mergeCell ref="V35:X35"/>
    <mergeCell ref="V36:X36"/>
    <mergeCell ref="P8:Q8"/>
    <mergeCell ref="D11:D12"/>
    <mergeCell ref="E11:E12"/>
    <mergeCell ref="F11:F12"/>
    <mergeCell ref="G11:G12"/>
    <mergeCell ref="H11:H12"/>
    <mergeCell ref="I11:I12"/>
    <mergeCell ref="P9:Q9"/>
    <mergeCell ref="N9:O9"/>
    <mergeCell ref="L9:M9"/>
    <mergeCell ref="J9:K9"/>
    <mergeCell ref="H9:I9"/>
    <mergeCell ref="H8:I8"/>
  </mergeCells>
  <phoneticPr fontId="11" type="noConversion"/>
  <conditionalFormatting sqref="A3:A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 F31 H31 J31 L31 N31 P3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:Q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:R24">
    <cfRule type="colorScale" priority="416">
      <colorScale>
        <cfvo type="min"/>
        <cfvo type="max"/>
        <color rgb="FF63BE7B"/>
        <color rgb="FFFFEF9C"/>
      </colorScale>
    </cfRule>
  </conditionalFormatting>
  <conditionalFormatting sqref="R11 R35 R15 R17 R19:R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5">
    <cfRule type="colorScale" priority="23">
      <colorScale>
        <cfvo type="min"/>
        <cfvo type="max"/>
        <color rgb="FF63BE7B"/>
        <color rgb="FFFFEF9C"/>
      </colorScale>
    </cfRule>
  </conditionalFormatting>
  <conditionalFormatting sqref="S2:S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5 T11 T17 T19 T21:T2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max"/>
        <color rgb="FF63BE7B"/>
        <color rgb="FFFFEF9C"/>
      </colorScale>
    </cfRule>
  </conditionalFormatting>
  <conditionalFormatting sqref="T16 T20 T18 T1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 T20 T18 T12:T14">
    <cfRule type="colorScale" priority="24">
      <colorScale>
        <cfvo type="min"/>
        <cfvo type="max"/>
        <color rgb="FF63BE7B"/>
        <color rgb="FFFFEF9C"/>
      </colorScale>
    </cfRule>
  </conditionalFormatting>
  <conditionalFormatting sqref="U36 T20 T16 T18 T1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:T2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63BE7B"/>
        <color rgb="FFFFEF9C"/>
      </colorScale>
    </cfRule>
  </conditionalFormatting>
  <conditionalFormatting sqref="U35 T11 T15 T17 T19 T21:T2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5:U36 T11:T12 T15:T20 T22:T2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:X1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5:X2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5:X24 X11:X1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2:X2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4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:Y19 Y11:Y12 Y21:Y2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5:Y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D25:Q25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80ECD-02EA-4F52-A932-DE7D8AC3F6F7}">
  <dimension ref="A1:Z47"/>
  <sheetViews>
    <sheetView workbookViewId="0">
      <selection activeCell="C24" sqref="C24"/>
    </sheetView>
  </sheetViews>
  <sheetFormatPr defaultRowHeight="14.4" x14ac:dyDescent="0.3"/>
  <cols>
    <col min="1" max="1" width="10.5546875" style="3" customWidth="1"/>
    <col min="2" max="2" width="4.44140625" style="6" customWidth="1"/>
    <col min="3" max="3" width="26.33203125" style="3" customWidth="1"/>
    <col min="4" max="17" width="8.88671875" style="3"/>
    <col min="18" max="18" width="8.88671875" style="6"/>
    <col min="19" max="19" width="5.109375" style="3" customWidth="1"/>
    <col min="20" max="20" width="6.88671875" style="3" customWidth="1"/>
    <col min="21" max="21" width="12.5546875" style="3" bestFit="1" customWidth="1"/>
    <col min="22" max="22" width="3.21875" style="3" customWidth="1"/>
    <col min="23" max="23" width="7.33203125" style="3" customWidth="1"/>
    <col min="24" max="24" width="13" style="3" customWidth="1"/>
    <col min="25" max="25" width="6.77734375" style="104" customWidth="1"/>
    <col min="26" max="26" width="18.44140625" style="3" customWidth="1"/>
    <col min="27" max="16384" width="8.88671875" style="3"/>
  </cols>
  <sheetData>
    <row r="1" spans="1:26" ht="18" thickBot="1" x14ac:dyDescent="0.35">
      <c r="A1" s="7" t="s">
        <v>53</v>
      </c>
    </row>
    <row r="2" spans="1:26" x14ac:dyDescent="0.3">
      <c r="S2" s="45" t="s">
        <v>52</v>
      </c>
      <c r="T2" s="89">
        <v>4</v>
      </c>
    </row>
    <row r="3" spans="1:26" ht="14.4" customHeight="1" x14ac:dyDescent="0.3">
      <c r="A3" s="170" t="s">
        <v>0</v>
      </c>
      <c r="B3" s="170"/>
      <c r="C3" s="170"/>
      <c r="D3" s="170"/>
      <c r="E3" s="170"/>
      <c r="F3" s="170"/>
      <c r="S3" s="85" t="s">
        <v>46</v>
      </c>
      <c r="T3" s="90">
        <v>3</v>
      </c>
    </row>
    <row r="4" spans="1:26" x14ac:dyDescent="0.3">
      <c r="A4" s="170"/>
      <c r="B4" s="170"/>
      <c r="C4" s="170"/>
      <c r="D4" s="170"/>
      <c r="E4" s="170"/>
      <c r="F4" s="170"/>
      <c r="S4" s="85" t="s">
        <v>47</v>
      </c>
      <c r="T4" s="91">
        <v>2</v>
      </c>
    </row>
    <row r="5" spans="1:26" ht="15" thickBot="1" x14ac:dyDescent="0.35">
      <c r="S5" s="86" t="s">
        <v>51</v>
      </c>
      <c r="T5" s="92">
        <v>1</v>
      </c>
    </row>
    <row r="7" spans="1:26" x14ac:dyDescent="0.3">
      <c r="A7" s="13"/>
      <c r="C7" s="4" t="s">
        <v>10</v>
      </c>
      <c r="D7" s="172" t="s">
        <v>17</v>
      </c>
      <c r="E7" s="172"/>
      <c r="F7" s="172"/>
      <c r="G7" s="172"/>
      <c r="H7" s="172"/>
      <c r="I7" s="172"/>
      <c r="J7" s="172"/>
    </row>
    <row r="8" spans="1:26" s="6" customFormat="1" ht="21.6" customHeight="1" x14ac:dyDescent="0.3">
      <c r="A8" s="13"/>
      <c r="B8" s="11"/>
      <c r="C8" s="11"/>
      <c r="D8" s="167">
        <v>1</v>
      </c>
      <c r="E8" s="167"/>
      <c r="F8" s="167">
        <v>2</v>
      </c>
      <c r="G8" s="167"/>
      <c r="H8" s="167">
        <v>3</v>
      </c>
      <c r="I8" s="167"/>
      <c r="J8" s="167">
        <v>4</v>
      </c>
      <c r="K8" s="167"/>
      <c r="L8" s="167">
        <v>5</v>
      </c>
      <c r="M8" s="167"/>
      <c r="N8" s="167">
        <v>6</v>
      </c>
      <c r="O8" s="167"/>
      <c r="P8" s="167">
        <v>7</v>
      </c>
      <c r="Q8" s="167"/>
      <c r="Y8" s="105"/>
    </row>
    <row r="9" spans="1:26" customFormat="1" ht="62.4" customHeight="1" x14ac:dyDescent="0.35">
      <c r="A9" s="1"/>
      <c r="B9" s="2"/>
      <c r="C9" s="4" t="s">
        <v>5</v>
      </c>
      <c r="D9" s="168" t="s">
        <v>1</v>
      </c>
      <c r="E9" s="168"/>
      <c r="F9" s="168" t="s">
        <v>2</v>
      </c>
      <c r="G9" s="168"/>
      <c r="H9" s="168" t="s">
        <v>3</v>
      </c>
      <c r="I9" s="168"/>
      <c r="J9" s="168" t="s">
        <v>33</v>
      </c>
      <c r="K9" s="168"/>
      <c r="L9" s="168" t="s">
        <v>6</v>
      </c>
      <c r="M9" s="168"/>
      <c r="N9" s="168" t="s">
        <v>4</v>
      </c>
      <c r="O9" s="168"/>
      <c r="P9" s="168" t="s">
        <v>7</v>
      </c>
      <c r="Q9" s="168"/>
      <c r="R9" s="164" t="s">
        <v>18</v>
      </c>
      <c r="S9" s="165"/>
      <c r="T9" s="166" t="s">
        <v>19</v>
      </c>
      <c r="U9" s="166"/>
      <c r="V9" s="166"/>
      <c r="W9" s="166"/>
      <c r="X9" s="166" t="s">
        <v>20</v>
      </c>
      <c r="Y9" s="166"/>
      <c r="Z9" s="70" t="s">
        <v>32</v>
      </c>
    </row>
    <row r="10" spans="1:26" customFormat="1" ht="18" x14ac:dyDescent="0.35">
      <c r="A10" s="1"/>
      <c r="B10" s="2"/>
      <c r="C10" s="18" t="s">
        <v>36</v>
      </c>
      <c r="D10" s="24" t="s">
        <v>8</v>
      </c>
      <c r="E10" s="24" t="s">
        <v>9</v>
      </c>
      <c r="F10" s="24" t="s">
        <v>8</v>
      </c>
      <c r="G10" s="24" t="s">
        <v>9</v>
      </c>
      <c r="H10" s="24" t="s">
        <v>8</v>
      </c>
      <c r="I10" s="24" t="s">
        <v>9</v>
      </c>
      <c r="J10" s="24" t="s">
        <v>8</v>
      </c>
      <c r="K10" s="24" t="s">
        <v>9</v>
      </c>
      <c r="L10" s="24" t="s">
        <v>8</v>
      </c>
      <c r="M10" s="24" t="s">
        <v>9</v>
      </c>
      <c r="N10" s="24" t="s">
        <v>8</v>
      </c>
      <c r="O10" s="24" t="s">
        <v>9</v>
      </c>
      <c r="P10" s="24" t="s">
        <v>8</v>
      </c>
      <c r="Q10" s="24" t="s">
        <v>9</v>
      </c>
      <c r="R10" s="15"/>
      <c r="S10" s="15"/>
      <c r="T10" s="15"/>
      <c r="U10" s="15"/>
      <c r="V10" s="93" t="s">
        <v>50</v>
      </c>
      <c r="W10" s="15"/>
      <c r="X10" s="15"/>
      <c r="Y10" s="106"/>
      <c r="Z10" s="5"/>
    </row>
    <row r="11" spans="1:26" x14ac:dyDescent="0.3">
      <c r="B11" s="5"/>
      <c r="C11" s="42" t="s">
        <v>37</v>
      </c>
      <c r="D11" s="43">
        <v>2</v>
      </c>
      <c r="E11" s="43">
        <f>D11*D$27</f>
        <v>100</v>
      </c>
      <c r="F11" s="43">
        <v>1</v>
      </c>
      <c r="G11" s="43">
        <f>F11*F$27</f>
        <v>30</v>
      </c>
      <c r="H11" s="43">
        <v>2</v>
      </c>
      <c r="I11" s="43">
        <f>H11*H$27</f>
        <v>160</v>
      </c>
      <c r="J11" s="43">
        <v>7</v>
      </c>
      <c r="K11" s="43">
        <f>J11*J$27</f>
        <v>700</v>
      </c>
      <c r="L11" s="43">
        <v>3</v>
      </c>
      <c r="M11" s="43">
        <f>L11*L$27</f>
        <v>30</v>
      </c>
      <c r="N11" s="43">
        <v>5</v>
      </c>
      <c r="O11" s="43">
        <f>N11*N$27</f>
        <v>350</v>
      </c>
      <c r="P11" s="43">
        <v>3</v>
      </c>
      <c r="Q11" s="43">
        <f>P11*P$27</f>
        <v>120</v>
      </c>
      <c r="R11" s="40">
        <f>E11+G11+I11+K11+M11+O11+Q11</f>
        <v>1490</v>
      </c>
      <c r="S11" s="103">
        <f>worthsf*R11</f>
        <v>87.905604719764014</v>
      </c>
      <c r="T11" s="64">
        <v>29</v>
      </c>
      <c r="U11" s="21" t="s">
        <v>57</v>
      </c>
      <c r="V11" s="14">
        <v>1</v>
      </c>
      <c r="W11" s="55">
        <f>T11*costSsf</f>
        <v>52.488687782805428</v>
      </c>
      <c r="X11" s="48">
        <f>S11-W11</f>
        <v>35.416916936958586</v>
      </c>
      <c r="Y11" s="107">
        <f>AVERAGE(X11:X11)</f>
        <v>35.416916936958586</v>
      </c>
      <c r="Z11" s="59" t="str">
        <f>IF(AND(Y11&lt;0, Y11&lt;refWorth),"Redeploy resources", IF(AND(Y11&lt;0, Y11&gt;=refWorth),"Reduce Cost",IF(AND(Y11&gt;=0, Y11&lt;refWorth),"Increase effort", IF(AND(Y11&gt;=0, Y11&gt;=refWorth),"Preserve","error"))))</f>
        <v>Increase effort</v>
      </c>
    </row>
    <row r="12" spans="1:26" x14ac:dyDescent="0.3"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9"/>
      <c r="S12" s="52"/>
      <c r="T12" s="12"/>
      <c r="U12" s="12"/>
      <c r="V12" s="6"/>
      <c r="W12" s="50"/>
      <c r="X12" s="12"/>
      <c r="Y12" s="108"/>
      <c r="Z12" s="12"/>
    </row>
    <row r="13" spans="1:26" x14ac:dyDescent="0.3">
      <c r="C13" s="42" t="s">
        <v>31</v>
      </c>
      <c r="D13" s="43">
        <v>2</v>
      </c>
      <c r="E13" s="43">
        <f>D11*D$27</f>
        <v>100</v>
      </c>
      <c r="F13" s="43">
        <v>2</v>
      </c>
      <c r="G13" s="43">
        <f>F13*F$27</f>
        <v>60</v>
      </c>
      <c r="H13" s="43">
        <v>2</v>
      </c>
      <c r="I13" s="43">
        <f>H13*H$27</f>
        <v>160</v>
      </c>
      <c r="J13" s="43">
        <v>1</v>
      </c>
      <c r="K13" s="43">
        <f>J13*J$27</f>
        <v>100</v>
      </c>
      <c r="L13" s="43">
        <v>1</v>
      </c>
      <c r="M13" s="43">
        <f>L13*L$27</f>
        <v>10</v>
      </c>
      <c r="N13" s="43">
        <v>2</v>
      </c>
      <c r="O13" s="43">
        <f>N13*N$27</f>
        <v>140</v>
      </c>
      <c r="P13" s="43">
        <v>1</v>
      </c>
      <c r="Q13" s="43">
        <f>P13*P$27</f>
        <v>40</v>
      </c>
      <c r="R13" s="44"/>
      <c r="S13" s="53"/>
      <c r="T13" s="37"/>
      <c r="U13" s="37"/>
      <c r="V13" s="95"/>
      <c r="W13" s="51"/>
      <c r="X13" s="37"/>
      <c r="Y13" s="109"/>
      <c r="Z13" s="37"/>
    </row>
    <row r="14" spans="1:26" x14ac:dyDescent="0.3">
      <c r="A14" s="18"/>
      <c r="B14" s="163" t="s">
        <v>11</v>
      </c>
      <c r="C14" s="163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9"/>
      <c r="S14" s="52"/>
      <c r="T14" s="12"/>
      <c r="U14" s="12"/>
      <c r="V14" s="93" t="s">
        <v>50</v>
      </c>
      <c r="W14" s="50"/>
      <c r="X14" s="12"/>
      <c r="Y14" s="108"/>
      <c r="Z14" s="12"/>
    </row>
    <row r="15" spans="1:26" x14ac:dyDescent="0.3">
      <c r="A15" s="174"/>
      <c r="B15" s="46" t="s">
        <v>13</v>
      </c>
      <c r="C15" s="19" t="s">
        <v>54</v>
      </c>
      <c r="D15" s="29">
        <v>4</v>
      </c>
      <c r="E15" s="30">
        <f>D15*D$27</f>
        <v>200</v>
      </c>
      <c r="F15" s="29">
        <v>6</v>
      </c>
      <c r="G15" s="43">
        <f>F15*F$27</f>
        <v>180</v>
      </c>
      <c r="H15" s="29">
        <v>7</v>
      </c>
      <c r="I15" s="43">
        <f>H15*H$27</f>
        <v>560</v>
      </c>
      <c r="J15" s="29">
        <v>5</v>
      </c>
      <c r="K15" s="43">
        <f>J15*J$27</f>
        <v>500</v>
      </c>
      <c r="L15" s="29">
        <v>7</v>
      </c>
      <c r="M15" s="43">
        <f>L15*L$27</f>
        <v>70</v>
      </c>
      <c r="N15" s="29">
        <v>5</v>
      </c>
      <c r="O15" s="43">
        <f>N15*N$27</f>
        <v>350</v>
      </c>
      <c r="P15" s="29">
        <v>1</v>
      </c>
      <c r="Q15" s="43">
        <f>P15*P$27</f>
        <v>40</v>
      </c>
      <c r="R15" s="72">
        <f t="shared" ref="R15:R19" si="0">E15+G15+I15+K15+M15+O15+Q15</f>
        <v>1900</v>
      </c>
      <c r="S15" s="175">
        <f>worthsf*R15</f>
        <v>112.09439528023599</v>
      </c>
      <c r="T15" s="71">
        <v>44</v>
      </c>
      <c r="U15" s="26" t="s">
        <v>21</v>
      </c>
      <c r="V15" s="59">
        <v>1</v>
      </c>
      <c r="W15" s="55">
        <f>T15*costSsf</f>
        <v>79.638009049773757</v>
      </c>
      <c r="X15" s="48">
        <f>S15-W15</f>
        <v>32.456386230462229</v>
      </c>
      <c r="Y15" s="176">
        <f>AVERAGE(X15:X16)</f>
        <v>-8.1843793595934216</v>
      </c>
      <c r="Z15" s="177" t="str">
        <f>IF(AND(Y15&lt;0, Y15&lt;Y33),"Redeploy resources", IF(AND(Y15&lt;0, Y15&gt;=Y33),"Reduce Cost",IF(AND(Y15&gt;=0, Y15&lt;Y33),"Increase effort", IF(AND(Y15&gt;=0, Y15&gt;=Y33),"Preserve","error"))))</f>
        <v>Redeploy resources</v>
      </c>
    </row>
    <row r="16" spans="1:26" x14ac:dyDescent="0.3">
      <c r="A16" s="174"/>
      <c r="C16" s="20"/>
      <c r="D16" s="16"/>
      <c r="E16" s="17"/>
      <c r="F16" s="16"/>
      <c r="G16" s="38"/>
      <c r="H16" s="16"/>
      <c r="I16" s="17"/>
      <c r="J16" s="16"/>
      <c r="K16" s="17"/>
      <c r="L16" s="16"/>
      <c r="M16" s="17"/>
      <c r="N16" s="16"/>
      <c r="O16" s="17"/>
      <c r="P16" s="16"/>
      <c r="Q16" s="17"/>
      <c r="R16" s="102"/>
      <c r="S16" s="175"/>
      <c r="T16" s="65">
        <v>70</v>
      </c>
      <c r="U16" s="100" t="s">
        <v>34</v>
      </c>
      <c r="V16" s="96">
        <v>2</v>
      </c>
      <c r="W16" s="87">
        <f>T16*costTsf</f>
        <v>160.91954022988506</v>
      </c>
      <c r="X16" s="58">
        <f>S15-W16</f>
        <v>-48.825144949649072</v>
      </c>
      <c r="Y16" s="176"/>
      <c r="Z16" s="177"/>
    </row>
    <row r="17" spans="1:26" x14ac:dyDescent="0.3">
      <c r="A17" s="174"/>
      <c r="B17" s="46" t="s">
        <v>14</v>
      </c>
      <c r="C17" s="21" t="s">
        <v>55</v>
      </c>
      <c r="D17" s="29">
        <v>3</v>
      </c>
      <c r="E17" s="30">
        <f>D17*D$27</f>
        <v>150</v>
      </c>
      <c r="F17" s="29">
        <v>4</v>
      </c>
      <c r="G17" s="43">
        <f>F17*F$27</f>
        <v>120</v>
      </c>
      <c r="H17" s="29">
        <v>2</v>
      </c>
      <c r="I17" s="43">
        <f>H17*H$27</f>
        <v>160</v>
      </c>
      <c r="J17" s="29">
        <v>6</v>
      </c>
      <c r="K17" s="43">
        <f>J17*J$27</f>
        <v>600</v>
      </c>
      <c r="L17" s="29">
        <v>1</v>
      </c>
      <c r="M17" s="43">
        <f>L17*L$27</f>
        <v>10</v>
      </c>
      <c r="N17" s="29">
        <v>2</v>
      </c>
      <c r="O17" s="43">
        <f>N17*N$27</f>
        <v>140</v>
      </c>
      <c r="P17" s="29">
        <v>1</v>
      </c>
      <c r="Q17" s="43">
        <f>P17*P$27</f>
        <v>40</v>
      </c>
      <c r="R17" s="14">
        <f t="shared" si="0"/>
        <v>1220</v>
      </c>
      <c r="S17" s="175">
        <f>worthsf*R17</f>
        <v>71.976401179941007</v>
      </c>
      <c r="T17" s="63">
        <v>42</v>
      </c>
      <c r="U17" s="26" t="s">
        <v>21</v>
      </c>
      <c r="V17" s="59">
        <v>1</v>
      </c>
      <c r="W17" s="55">
        <f>T17*costSsf</f>
        <v>76.018099547511312</v>
      </c>
      <c r="X17" s="48">
        <f>S17-W17</f>
        <v>-4.0416983675703051</v>
      </c>
      <c r="Y17" s="176">
        <f>AVERAGE(X17:X18)</f>
        <v>-7.4119589386422362</v>
      </c>
      <c r="Z17" s="177" t="str">
        <f>IF(AND(Y17&lt;0, Y17&lt;G45),"Redeploy resources", IF(AND(Y17&lt;0, Y17&gt;=G45),"Reduce Cost",IF(AND(Y17&gt;=0, Y17&lt;G45),"Increase effort", IF(AND(Y17&gt;=0, Y17&gt;=G45),"Preserve","error"))))</f>
        <v>Redeploy resources</v>
      </c>
    </row>
    <row r="18" spans="1:26" x14ac:dyDescent="0.3">
      <c r="A18" s="174"/>
      <c r="C18" s="12"/>
      <c r="D18" s="16"/>
      <c r="E18" s="17"/>
      <c r="F18" s="16"/>
      <c r="G18" s="38"/>
      <c r="H18" s="16"/>
      <c r="I18" s="17"/>
      <c r="J18" s="16"/>
      <c r="K18" s="17"/>
      <c r="L18" s="16"/>
      <c r="M18" s="17"/>
      <c r="N18" s="16"/>
      <c r="O18" s="17"/>
      <c r="P18" s="16"/>
      <c r="Q18" s="17"/>
      <c r="R18" s="102"/>
      <c r="S18" s="175"/>
      <c r="T18" s="65">
        <v>36</v>
      </c>
      <c r="U18" s="100" t="s">
        <v>34</v>
      </c>
      <c r="V18" s="96">
        <v>2</v>
      </c>
      <c r="W18" s="87">
        <f>T18*costTsf</f>
        <v>82.758620689655174</v>
      </c>
      <c r="X18" s="58">
        <f>S17-W18</f>
        <v>-10.782219509714167</v>
      </c>
      <c r="Y18" s="176"/>
      <c r="Z18" s="177"/>
    </row>
    <row r="19" spans="1:26" x14ac:dyDescent="0.3">
      <c r="A19" s="174"/>
      <c r="B19" s="46" t="s">
        <v>15</v>
      </c>
      <c r="C19" s="21" t="s">
        <v>56</v>
      </c>
      <c r="D19" s="29">
        <v>6</v>
      </c>
      <c r="E19" s="30">
        <f>D19*D$27</f>
        <v>300</v>
      </c>
      <c r="F19" s="29">
        <v>7</v>
      </c>
      <c r="G19" s="43">
        <f>F19*F$27</f>
        <v>210</v>
      </c>
      <c r="H19" s="29">
        <v>5</v>
      </c>
      <c r="I19" s="43">
        <f>H19*H$27</f>
        <v>400</v>
      </c>
      <c r="J19" s="29">
        <v>6</v>
      </c>
      <c r="K19" s="43">
        <f>J19*J$27</f>
        <v>600</v>
      </c>
      <c r="L19" s="29">
        <v>7</v>
      </c>
      <c r="M19" s="43">
        <f>L19*L$27</f>
        <v>70</v>
      </c>
      <c r="N19" s="29">
        <v>5</v>
      </c>
      <c r="O19" s="43">
        <f>N19*N$27</f>
        <v>350</v>
      </c>
      <c r="P19" s="29">
        <v>6</v>
      </c>
      <c r="Q19" s="43">
        <f>P19*P$27</f>
        <v>240</v>
      </c>
      <c r="R19" s="14">
        <f t="shared" si="0"/>
        <v>2170</v>
      </c>
      <c r="S19" s="175">
        <f>worthsf*R19</f>
        <v>128.02359882005899</v>
      </c>
      <c r="T19" s="63">
        <v>48</v>
      </c>
      <c r="U19" s="66" t="s">
        <v>21</v>
      </c>
      <c r="V19" s="97">
        <v>1</v>
      </c>
      <c r="W19" s="80">
        <f>T19*costSsf</f>
        <v>86.877828054298647</v>
      </c>
      <c r="X19" s="79">
        <f>S19-W19</f>
        <v>41.145770765760346</v>
      </c>
      <c r="Y19" s="176">
        <f>AVERAGE(X19:X22)</f>
        <v>13.462907756468937</v>
      </c>
      <c r="Z19" s="177" t="str">
        <f>IF(AND(Y19&lt;0, Y19&lt;Y37),"Redeploy resources", IF(AND(Y19&lt;0, Y19&gt;=Y37),"Reduce Cost",IF(AND(Y19&gt;=0, Y19&lt;Y37),"Increase effort", IF(AND(Y19&gt;=0, Y19&gt;=Y37),"Preserve","error"))))</f>
        <v>Preserve</v>
      </c>
    </row>
    <row r="20" spans="1:26" x14ac:dyDescent="0.3">
      <c r="A20" s="6"/>
      <c r="C20" s="12"/>
      <c r="D20" s="16"/>
      <c r="E20" s="17"/>
      <c r="F20" s="16"/>
      <c r="G20" s="38"/>
      <c r="H20" s="16"/>
      <c r="I20" s="38"/>
      <c r="J20" s="16"/>
      <c r="K20" s="38"/>
      <c r="L20" s="16"/>
      <c r="M20" s="38"/>
      <c r="N20" s="16"/>
      <c r="O20" s="38"/>
      <c r="P20" s="16"/>
      <c r="Q20" s="38"/>
      <c r="S20" s="175"/>
      <c r="T20" s="81">
        <v>55</v>
      </c>
      <c r="U20" s="101" t="s">
        <v>34</v>
      </c>
      <c r="V20" s="98">
        <v>2</v>
      </c>
      <c r="W20" s="88">
        <f>T20*costTsf</f>
        <v>126.43678160919539</v>
      </c>
      <c r="X20" s="82">
        <f>S19-W20</f>
        <v>1.5868172108636003</v>
      </c>
      <c r="Y20" s="176"/>
      <c r="Z20" s="177"/>
    </row>
    <row r="21" spans="1:26" x14ac:dyDescent="0.3">
      <c r="A21" s="6"/>
      <c r="C21" s="12"/>
      <c r="D21" s="16"/>
      <c r="E21" s="17"/>
      <c r="F21" s="16"/>
      <c r="G21" s="38"/>
      <c r="H21" s="16"/>
      <c r="I21" s="38"/>
      <c r="J21" s="16"/>
      <c r="K21" s="38"/>
      <c r="L21" s="16"/>
      <c r="M21" s="38"/>
      <c r="N21" s="16"/>
      <c r="O21" s="38"/>
      <c r="P21" s="16"/>
      <c r="Q21" s="38"/>
      <c r="S21" s="73"/>
      <c r="T21" s="74"/>
      <c r="U21" s="60"/>
      <c r="V21" s="93" t="s">
        <v>50</v>
      </c>
      <c r="W21" s="75"/>
      <c r="X21" s="76"/>
      <c r="Y21" s="110"/>
      <c r="Z21" s="77"/>
    </row>
    <row r="22" spans="1:26" x14ac:dyDescent="0.3">
      <c r="A22" s="6"/>
      <c r="B22" s="46" t="s">
        <v>49</v>
      </c>
      <c r="C22" s="21" t="s">
        <v>58</v>
      </c>
      <c r="D22" s="43">
        <v>7</v>
      </c>
      <c r="E22" s="43">
        <f>D22*D$27</f>
        <v>350</v>
      </c>
      <c r="F22" s="43">
        <v>7</v>
      </c>
      <c r="G22" s="43">
        <f>F22*F$27</f>
        <v>210</v>
      </c>
      <c r="H22" s="43">
        <v>7</v>
      </c>
      <c r="I22" s="43">
        <f>H22*H$27</f>
        <v>560</v>
      </c>
      <c r="J22" s="43">
        <v>7</v>
      </c>
      <c r="K22" s="43">
        <f>J22*J$27</f>
        <v>700</v>
      </c>
      <c r="L22" s="43">
        <v>7</v>
      </c>
      <c r="M22" s="43">
        <f>L22*L$27</f>
        <v>70</v>
      </c>
      <c r="N22" s="43">
        <v>7</v>
      </c>
      <c r="O22" s="43">
        <f>N22*N$27</f>
        <v>490</v>
      </c>
      <c r="P22" s="43">
        <v>7</v>
      </c>
      <c r="Q22" s="43">
        <f>P22*P$27</f>
        <v>280</v>
      </c>
      <c r="R22" s="40">
        <f>E22+G22+I22+K22+M22+O22+Q22</f>
        <v>2660</v>
      </c>
      <c r="S22" s="103">
        <f>worthsf*R22</f>
        <v>156.93215339233038</v>
      </c>
      <c r="T22" s="64">
        <v>88</v>
      </c>
      <c r="U22" s="21" t="s">
        <v>21</v>
      </c>
      <c r="V22" s="14">
        <v>1</v>
      </c>
      <c r="W22" s="55">
        <f>T22*costSsf</f>
        <v>159.27601809954751</v>
      </c>
      <c r="X22" s="48">
        <f>S22-W22</f>
        <v>-2.3438647072171364</v>
      </c>
      <c r="Y22" s="107">
        <f>AVERAGE(X22:X22)</f>
        <v>-2.3438647072171364</v>
      </c>
      <c r="Z22" s="59" t="str">
        <f>IF(AND(Y22&lt;0, Y22&lt;Y40),"Redeploy resources", IF(AND(Y22&lt;0, Y22&gt;=Y40),"Reduce Cost",IF(AND(Y22&gt;=0, Y22&lt;Y40),"Increase effort", IF(AND(Y22&gt;=0, Y22&gt;=Y40),"Preserve","error"))))</f>
        <v>Redeploy resources</v>
      </c>
    </row>
    <row r="23" spans="1:26" x14ac:dyDescent="0.3">
      <c r="A23" s="6"/>
      <c r="C23" s="36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84"/>
      <c r="T23" s="35"/>
      <c r="U23" s="12"/>
      <c r="V23" s="12"/>
      <c r="W23" s="68"/>
      <c r="X23" s="78"/>
      <c r="Y23" s="111"/>
      <c r="Z23" s="83"/>
    </row>
    <row r="24" spans="1:26" ht="18" x14ac:dyDescent="0.3">
      <c r="C24" s="8" t="s">
        <v>16</v>
      </c>
      <c r="D24" s="162">
        <f>SUM(D11:D19)</f>
        <v>17</v>
      </c>
      <c r="E24" s="162"/>
      <c r="F24" s="162">
        <f>SUM(F11:F19)</f>
        <v>20</v>
      </c>
      <c r="G24" s="162"/>
      <c r="H24" s="162">
        <f>SUM(H11:H19)</f>
        <v>18</v>
      </c>
      <c r="I24" s="162"/>
      <c r="J24" s="162">
        <f>SUM(J11:J19)</f>
        <v>25</v>
      </c>
      <c r="K24" s="162"/>
      <c r="L24" s="162">
        <f>SUM(L11:L19)</f>
        <v>19</v>
      </c>
      <c r="M24" s="162"/>
      <c r="N24" s="162">
        <f>SUM(N11:N19)</f>
        <v>19</v>
      </c>
      <c r="O24" s="162"/>
      <c r="P24" s="162">
        <f>SUM(P11:P19)</f>
        <v>12</v>
      </c>
      <c r="Q24" s="162"/>
    </row>
    <row r="25" spans="1:26" ht="15.6" customHeight="1" x14ac:dyDescent="0.3">
      <c r="D25" s="54">
        <f>D24*effortsf</f>
        <v>91.538461538461533</v>
      </c>
      <c r="E25" s="54"/>
      <c r="F25" s="54">
        <f>F24*effortsf</f>
        <v>107.69230769230768</v>
      </c>
      <c r="G25" s="54"/>
      <c r="H25" s="54">
        <f>H24*effortsf</f>
        <v>96.92307692307692</v>
      </c>
      <c r="I25" s="54"/>
      <c r="J25" s="54">
        <f>J24*effortsf</f>
        <v>134.61538461538461</v>
      </c>
      <c r="K25" s="54"/>
      <c r="L25" s="54">
        <f>L24*effortsf</f>
        <v>102.30769230769229</v>
      </c>
      <c r="M25" s="54"/>
      <c r="N25" s="54">
        <f>N24*effortsf</f>
        <v>102.30769230769229</v>
      </c>
      <c r="O25" s="54"/>
      <c r="P25" s="54">
        <f>P24*effortsf</f>
        <v>64.615384615384613</v>
      </c>
      <c r="Q25" s="54"/>
      <c r="R25" s="34"/>
    </row>
    <row r="27" spans="1:26" ht="18" x14ac:dyDescent="0.3">
      <c r="A27" s="10"/>
      <c r="B27" s="9"/>
      <c r="C27" s="69" t="s">
        <v>35</v>
      </c>
      <c r="D27" s="162">
        <v>50</v>
      </c>
      <c r="E27" s="162"/>
      <c r="F27" s="162">
        <v>30</v>
      </c>
      <c r="G27" s="162"/>
      <c r="H27" s="162">
        <v>80</v>
      </c>
      <c r="I27" s="162"/>
      <c r="J27" s="162">
        <v>100</v>
      </c>
      <c r="K27" s="162"/>
      <c r="L27" s="162">
        <v>10</v>
      </c>
      <c r="M27" s="162"/>
      <c r="N27" s="162">
        <v>70</v>
      </c>
      <c r="O27" s="162"/>
      <c r="P27" s="162">
        <v>40</v>
      </c>
      <c r="Q27" s="162"/>
    </row>
    <row r="28" spans="1:26" s="10" customFormat="1" x14ac:dyDescent="0.3">
      <c r="A28" s="3"/>
      <c r="B28" s="6"/>
      <c r="C28" s="3"/>
      <c r="D28" s="6"/>
      <c r="E28" s="56">
        <f>D27*impsf</f>
        <v>92.10526315789474</v>
      </c>
      <c r="F28" s="56"/>
      <c r="G28" s="56">
        <f>F27*impsf</f>
        <v>55.263157894736842</v>
      </c>
      <c r="H28" s="56"/>
      <c r="I28" s="56">
        <f>H27*impsf</f>
        <v>147.36842105263156</v>
      </c>
      <c r="J28" s="56"/>
      <c r="K28" s="56">
        <f>J27*impsf</f>
        <v>184.21052631578948</v>
      </c>
      <c r="L28" s="56"/>
      <c r="M28" s="56">
        <f>L27*impsf</f>
        <v>18.421052631578945</v>
      </c>
      <c r="N28" s="56"/>
      <c r="O28" s="56">
        <f>N27*impsf</f>
        <v>128.94736842105263</v>
      </c>
      <c r="P28" s="56"/>
      <c r="Q28" s="56">
        <f>P27*impsf</f>
        <v>73.68421052631578</v>
      </c>
      <c r="R28" s="34"/>
      <c r="S28" s="28" t="s">
        <v>24</v>
      </c>
      <c r="T28" s="28" t="s">
        <v>25</v>
      </c>
      <c r="U28" s="27">
        <f>AVERAGE(R11:R19)</f>
        <v>1695</v>
      </c>
      <c r="V28" s="27"/>
      <c r="W28" s="28"/>
      <c r="X28" s="28" t="s">
        <v>28</v>
      </c>
      <c r="Y28" s="112" t="s">
        <v>29</v>
      </c>
      <c r="Z28" s="27" t="e">
        <f>AVERAGE(T20,T18,T16,#REF!)</f>
        <v>#REF!</v>
      </c>
    </row>
    <row r="29" spans="1:26" x14ac:dyDescent="0.3">
      <c r="S29" s="28" t="s">
        <v>24</v>
      </c>
      <c r="T29" s="28" t="s">
        <v>26</v>
      </c>
      <c r="U29" s="27">
        <f>100/U28</f>
        <v>5.8997050147492625E-2</v>
      </c>
      <c r="V29" s="27"/>
      <c r="W29" s="28"/>
      <c r="X29" s="28" t="s">
        <v>28</v>
      </c>
      <c r="Y29" s="112" t="s">
        <v>26</v>
      </c>
      <c r="Z29" s="27" t="e">
        <f>100/Z28</f>
        <v>#REF!</v>
      </c>
    </row>
    <row r="30" spans="1:26" ht="18" x14ac:dyDescent="0.3">
      <c r="C30" s="8" t="s">
        <v>23</v>
      </c>
      <c r="D30" s="47">
        <f>D25-E28</f>
        <v>-0.56680161943320684</v>
      </c>
      <c r="E30" s="8"/>
      <c r="F30" s="47">
        <f t="shared" ref="F30" si="1">F25-G28</f>
        <v>52.429149797570837</v>
      </c>
      <c r="G30" s="8"/>
      <c r="H30" s="47">
        <f t="shared" ref="H30" si="2">H25-I28</f>
        <v>-50.445344129554641</v>
      </c>
      <c r="I30" s="8"/>
      <c r="J30" s="47">
        <f t="shared" ref="J30" si="3">J25-K28</f>
        <v>-49.595141700404866</v>
      </c>
      <c r="K30" s="8"/>
      <c r="L30" s="47">
        <f t="shared" ref="L30" si="4">L25-M28</f>
        <v>83.886639676113347</v>
      </c>
      <c r="M30" s="8"/>
      <c r="N30" s="47">
        <f t="shared" ref="N30" si="5">N25-O28</f>
        <v>-26.639676113360338</v>
      </c>
      <c r="O30" s="8"/>
      <c r="P30" s="47">
        <f t="shared" ref="P30" si="6">P25-Q28</f>
        <v>-9.0688259109311673</v>
      </c>
      <c r="Q30" s="8"/>
      <c r="S30" s="28" t="s">
        <v>27</v>
      </c>
      <c r="T30" s="28" t="s">
        <v>25</v>
      </c>
      <c r="U30" s="27">
        <f>AVERAGE(T19,T17,T15,T11)</f>
        <v>40.75</v>
      </c>
      <c r="V30" s="27"/>
      <c r="W30" s="28"/>
      <c r="X30" s="28" t="s">
        <v>16</v>
      </c>
      <c r="Y30" s="112" t="s">
        <v>29</v>
      </c>
      <c r="Z30" s="27">
        <f>AVERAGE(D24:Q24)</f>
        <v>18.571428571428573</v>
      </c>
    </row>
    <row r="31" spans="1:26" x14ac:dyDescent="0.3">
      <c r="S31" s="28" t="s">
        <v>27</v>
      </c>
      <c r="T31" s="28" t="s">
        <v>26</v>
      </c>
      <c r="U31" s="27">
        <f>100/U30</f>
        <v>2.4539877300613497</v>
      </c>
      <c r="V31" s="27"/>
      <c r="W31" s="28"/>
      <c r="X31" s="28" t="s">
        <v>16</v>
      </c>
      <c r="Y31" s="112" t="s">
        <v>26</v>
      </c>
      <c r="Z31" s="28">
        <f>100/Z30</f>
        <v>5.3846153846153841</v>
      </c>
    </row>
    <row r="32" spans="1:26" x14ac:dyDescent="0.3">
      <c r="S32" s="31" t="s">
        <v>30</v>
      </c>
      <c r="T32" s="33" t="s">
        <v>29</v>
      </c>
      <c r="U32" s="32">
        <f>AVERAGE(D27:Q27)</f>
        <v>54.285714285714285</v>
      </c>
      <c r="V32" s="32"/>
      <c r="W32" s="28"/>
      <c r="X32" s="31" t="s">
        <v>30</v>
      </c>
      <c r="Y32" s="112" t="s">
        <v>26</v>
      </c>
      <c r="Z32" s="28">
        <f>100/U32</f>
        <v>1.8421052631578947</v>
      </c>
    </row>
    <row r="33" spans="3:25" x14ac:dyDescent="0.3">
      <c r="U33" s="6"/>
      <c r="V33" s="6"/>
      <c r="W33" s="6"/>
      <c r="X33" s="67"/>
    </row>
    <row r="34" spans="3:25" ht="18" x14ac:dyDescent="0.3">
      <c r="C34" s="8" t="s">
        <v>22</v>
      </c>
      <c r="D34" s="25">
        <v>4.5</v>
      </c>
      <c r="E34" s="49">
        <f>D34*D27</f>
        <v>225</v>
      </c>
      <c r="F34" s="25">
        <v>4.5</v>
      </c>
      <c r="G34" s="49">
        <f>F34*F27</f>
        <v>135</v>
      </c>
      <c r="H34" s="25">
        <v>4.5</v>
      </c>
      <c r="I34" s="49">
        <f>H34*H27</f>
        <v>360</v>
      </c>
      <c r="J34" s="25">
        <v>4.5</v>
      </c>
      <c r="K34" s="49">
        <f>J34*J27</f>
        <v>450</v>
      </c>
      <c r="L34" s="25">
        <v>4.5</v>
      </c>
      <c r="M34" s="49">
        <f>L34*L27</f>
        <v>45</v>
      </c>
      <c r="N34" s="25">
        <v>4.5</v>
      </c>
      <c r="O34" s="49">
        <f>N34*N27</f>
        <v>315</v>
      </c>
      <c r="P34" s="25">
        <v>4.5</v>
      </c>
      <c r="Q34" s="49">
        <f>P34*P27</f>
        <v>180</v>
      </c>
      <c r="R34" s="14">
        <f t="shared" ref="R34" si="7">E34+G34+I34+K34+M34+O34+Q34</f>
        <v>1710</v>
      </c>
      <c r="S34" s="159">
        <f>worthsf*R34</f>
        <v>100.88495575221239</v>
      </c>
      <c r="T34" s="160"/>
      <c r="U34" s="61">
        <f>U30</f>
        <v>40.75</v>
      </c>
      <c r="V34" s="161" t="s">
        <v>21</v>
      </c>
      <c r="W34" s="161"/>
      <c r="X34" s="161"/>
      <c r="Y34" s="62">
        <v>1</v>
      </c>
    </row>
    <row r="35" spans="3:25" x14ac:dyDescent="0.3">
      <c r="U35" s="62" t="e">
        <f>Z28</f>
        <v>#REF!</v>
      </c>
      <c r="V35" s="182" t="s">
        <v>34</v>
      </c>
      <c r="W35" s="182"/>
      <c r="X35" s="182"/>
      <c r="Y35" s="62">
        <v>2</v>
      </c>
    </row>
    <row r="36" spans="3:25" ht="18" customHeight="1" x14ac:dyDescent="0.3">
      <c r="W36" s="68"/>
    </row>
    <row r="39" spans="3:25" x14ac:dyDescent="0.3">
      <c r="F39" s="3" t="s">
        <v>38</v>
      </c>
      <c r="H39" s="6"/>
    </row>
    <row r="40" spans="3:25" x14ac:dyDescent="0.3">
      <c r="G40" s="3" t="s">
        <v>39</v>
      </c>
      <c r="H40" s="6"/>
    </row>
    <row r="41" spans="3:25" x14ac:dyDescent="0.3">
      <c r="G41" s="3" t="s">
        <v>40</v>
      </c>
      <c r="H41" s="6"/>
    </row>
    <row r="42" spans="3:25" x14ac:dyDescent="0.3">
      <c r="G42" s="3" t="s">
        <v>41</v>
      </c>
      <c r="H42" s="6"/>
    </row>
    <row r="44" spans="3:25" x14ac:dyDescent="0.3">
      <c r="F44" s="169" t="s">
        <v>42</v>
      </c>
      <c r="G44" s="169"/>
      <c r="H44" s="169"/>
      <c r="I44" s="169"/>
      <c r="J44" s="169"/>
      <c r="K44" s="169"/>
      <c r="L44" s="169"/>
    </row>
    <row r="45" spans="3:25" x14ac:dyDescent="0.3">
      <c r="F45" s="170" t="s">
        <v>43</v>
      </c>
      <c r="G45" s="170"/>
      <c r="H45" s="170"/>
      <c r="I45" s="170"/>
      <c r="J45" s="170"/>
      <c r="K45" s="170"/>
      <c r="L45" s="170"/>
    </row>
    <row r="46" spans="3:25" ht="14.4" customHeight="1" x14ac:dyDescent="0.3">
      <c r="F46" s="170" t="s">
        <v>44</v>
      </c>
      <c r="G46" s="170"/>
      <c r="H46" s="170"/>
      <c r="I46" s="170"/>
      <c r="J46" s="170"/>
      <c r="K46" s="170"/>
      <c r="L46" s="170"/>
    </row>
    <row r="47" spans="3:25" ht="14.4" customHeight="1" x14ac:dyDescent="0.3">
      <c r="F47" s="3" t="s">
        <v>45</v>
      </c>
    </row>
  </sheetData>
  <mergeCells count="50">
    <mergeCell ref="A3:F4"/>
    <mergeCell ref="D7:J7"/>
    <mergeCell ref="D8:E8"/>
    <mergeCell ref="F8:G8"/>
    <mergeCell ref="H8:I8"/>
    <mergeCell ref="J8:K8"/>
    <mergeCell ref="D9:E9"/>
    <mergeCell ref="F9:G9"/>
    <mergeCell ref="H9:I9"/>
    <mergeCell ref="J9:K9"/>
    <mergeCell ref="L9:M9"/>
    <mergeCell ref="R9:S9"/>
    <mergeCell ref="T9:W9"/>
    <mergeCell ref="X9:Y9"/>
    <mergeCell ref="L8:M8"/>
    <mergeCell ref="N8:O8"/>
    <mergeCell ref="P8:Q8"/>
    <mergeCell ref="N9:O9"/>
    <mergeCell ref="P9:Q9"/>
    <mergeCell ref="B14:C14"/>
    <mergeCell ref="A15:A19"/>
    <mergeCell ref="S15:S16"/>
    <mergeCell ref="Y15:Y16"/>
    <mergeCell ref="Z15:Z16"/>
    <mergeCell ref="S17:S18"/>
    <mergeCell ref="Y17:Y18"/>
    <mergeCell ref="Z17:Z18"/>
    <mergeCell ref="S19:S20"/>
    <mergeCell ref="Y19:Y20"/>
    <mergeCell ref="Z19:Z20"/>
    <mergeCell ref="F46:L46"/>
    <mergeCell ref="P24:Q24"/>
    <mergeCell ref="D27:E27"/>
    <mergeCell ref="F27:G27"/>
    <mergeCell ref="H27:I27"/>
    <mergeCell ref="J27:K27"/>
    <mergeCell ref="L27:M27"/>
    <mergeCell ref="N27:O27"/>
    <mergeCell ref="P27:Q27"/>
    <mergeCell ref="D24:E24"/>
    <mergeCell ref="F24:G24"/>
    <mergeCell ref="H24:I24"/>
    <mergeCell ref="J24:K24"/>
    <mergeCell ref="L24:M24"/>
    <mergeCell ref="N24:O24"/>
    <mergeCell ref="S34:T34"/>
    <mergeCell ref="V34:X34"/>
    <mergeCell ref="V35:X35"/>
    <mergeCell ref="F44:L44"/>
    <mergeCell ref="F45:L45"/>
  </mergeCells>
  <conditionalFormatting sqref="D27:Q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 D30 H30 J30 L30 N30 P3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3 F4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:R23">
    <cfRule type="colorScale" priority="125">
      <colorScale>
        <cfvo type="min"/>
        <cfvo type="max"/>
        <color rgb="FF63BE7B"/>
        <color rgb="FFFFEF9C"/>
      </colorScale>
    </cfRule>
  </conditionalFormatting>
  <conditionalFormatting sqref="R11 R34 R15 R17 R19:R2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4">
    <cfRule type="colorScale" priority="19">
      <colorScale>
        <cfvo type="min"/>
        <cfvo type="max"/>
        <color rgb="FF63BE7B"/>
        <color rgb="FFFFEF9C"/>
      </colorScale>
    </cfRule>
  </conditionalFormatting>
  <conditionalFormatting sqref="S2:S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5 T11 T17 T19 T21:T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max"/>
        <color rgb="FF63BE7B"/>
        <color rgb="FFFFEF9C"/>
      </colorScale>
    </cfRule>
  </conditionalFormatting>
  <conditionalFormatting sqref="T16 T20 T18 T12:T14">
    <cfRule type="colorScale" priority="20">
      <colorScale>
        <cfvo type="min"/>
        <cfvo type="max"/>
        <color rgb="FF63BE7B"/>
        <color rgb="FFFFEF9C"/>
      </colorScale>
    </cfRule>
  </conditionalFormatting>
  <conditionalFormatting sqref="T16 T20 T1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5 T20 T16 T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0">
      <colorScale>
        <cfvo type="min"/>
        <cfvo type="max"/>
        <color rgb="FF63BE7B"/>
        <color rgb="FFFFEF9C"/>
      </colorScale>
    </cfRule>
  </conditionalFormatting>
  <conditionalFormatting sqref="T11 U34 T15 T17 T19 T21:T2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4:U35 T11 T15:T20 T2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5:X2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5:X23 X11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2:X23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:Y19 Y11 Y21:Y23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4:Y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B958D-48DC-40C4-BB0F-4495AB273725}">
  <dimension ref="A1:D7"/>
  <sheetViews>
    <sheetView workbookViewId="0">
      <selection activeCell="A11" sqref="A11"/>
    </sheetView>
  </sheetViews>
  <sheetFormatPr defaultRowHeight="14.4" x14ac:dyDescent="0.3"/>
  <cols>
    <col min="1" max="3" width="24.21875" customWidth="1"/>
    <col min="4" max="4" width="18.77734375" bestFit="1" customWidth="1"/>
  </cols>
  <sheetData>
    <row r="1" spans="1:4" x14ac:dyDescent="0.3">
      <c r="A1" t="s">
        <v>86</v>
      </c>
      <c r="B1" t="s">
        <v>94</v>
      </c>
      <c r="D1" t="s">
        <v>91</v>
      </c>
    </row>
    <row r="2" spans="1:4" x14ac:dyDescent="0.3">
      <c r="A2" s="286">
        <v>6</v>
      </c>
      <c r="B2" t="s">
        <v>95</v>
      </c>
      <c r="D2" t="s">
        <v>93</v>
      </c>
    </row>
    <row r="3" spans="1:4" x14ac:dyDescent="0.3">
      <c r="A3" s="286">
        <v>5</v>
      </c>
      <c r="B3" t="s">
        <v>96</v>
      </c>
      <c r="D3" t="s">
        <v>92</v>
      </c>
    </row>
    <row r="4" spans="1:4" x14ac:dyDescent="0.3">
      <c r="A4" s="286">
        <v>4</v>
      </c>
      <c r="B4" t="s">
        <v>99</v>
      </c>
    </row>
    <row r="5" spans="1:4" x14ac:dyDescent="0.3">
      <c r="A5" s="286">
        <v>3</v>
      </c>
      <c r="B5" t="s">
        <v>98</v>
      </c>
    </row>
    <row r="6" spans="1:4" x14ac:dyDescent="0.3">
      <c r="A6" s="286">
        <v>2</v>
      </c>
      <c r="B6" t="s">
        <v>97</v>
      </c>
    </row>
    <row r="7" spans="1:4" x14ac:dyDescent="0.3">
      <c r="A7" s="286">
        <v>1</v>
      </c>
      <c r="B7" t="s">
        <v>100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Structure</vt:lpstr>
      <vt:lpstr>Functional</vt:lpstr>
      <vt:lpstr>Selection</vt:lpstr>
      <vt:lpstr>Balance</vt:lpstr>
      <vt:lpstr>_lists</vt:lpstr>
      <vt:lpstr>costSsf</vt:lpstr>
      <vt:lpstr>costTsf</vt:lpstr>
      <vt:lpstr>effortsf</vt:lpstr>
      <vt:lpstr>impsf</vt:lpstr>
      <vt:lpstr>refWorth</vt:lpstr>
      <vt:lpstr>worthsf</vt:lpstr>
    </vt:vector>
  </TitlesOfParts>
  <Company>University of Arizona Global Campus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McNamee, Tom</dc:creator>
  <cp:lastModifiedBy>McNamee, Tom</cp:lastModifiedBy>
  <dcterms:created xsi:type="dcterms:W3CDTF">2024-06-15T01:18:10Z</dcterms:created>
  <dcterms:modified xsi:type="dcterms:W3CDTF">2024-06-23T01:18:01Z</dcterms:modified>
</cp:coreProperties>
</file>