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s\Java\saboteur-master\"/>
    </mc:Choice>
  </mc:AlternateContent>
  <xr:revisionPtr revIDLastSave="0" documentId="13_ncr:1_{27802D2D-A82A-4D5B-8BEA-19ED733B3016}" xr6:coauthVersionLast="43" xr6:coauthVersionMax="43" xr10:uidLastSave="{00000000-0000-0000-0000-000000000000}"/>
  <bookViews>
    <workbookView xWindow="-120" yWindow="-120" windowWidth="20730" windowHeight="11160" activeTab="3" xr2:uid="{99EFA87A-7509-42F0-A878-174B8FF5DD90}"/>
  </bookViews>
  <sheets>
    <sheet name="PATH" sheetId="1" r:id="rId1"/>
    <sheet name="MAP" sheetId="2" r:id="rId2"/>
    <sheet name="ROCKFALL" sheetId="3" r:id="rId3"/>
    <sheet name="BLOCK" sheetId="4" r:id="rId4"/>
    <sheet name="UNBLOC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4" l="1"/>
  <c r="E17" i="4"/>
  <c r="E5" i="4"/>
  <c r="I4" i="1"/>
  <c r="K2" i="2"/>
  <c r="N7" i="2"/>
  <c r="K8" i="4" l="1"/>
  <c r="K7" i="4"/>
  <c r="K6" i="4"/>
  <c r="K5" i="4"/>
  <c r="K8" i="5"/>
  <c r="K7" i="5"/>
  <c r="K6" i="5"/>
  <c r="K5" i="5"/>
  <c r="E8" i="5"/>
  <c r="E7" i="5"/>
  <c r="E5" i="5"/>
  <c r="E6" i="5"/>
  <c r="E8" i="4"/>
  <c r="E7" i="4"/>
  <c r="E6" i="4"/>
  <c r="U4" i="2"/>
  <c r="U6" i="2"/>
  <c r="P7" i="2"/>
  <c r="U8" i="2" s="1"/>
  <c r="O7" i="2"/>
  <c r="U8" i="1"/>
  <c r="T8" i="1"/>
  <c r="S8" i="1"/>
  <c r="R8" i="1"/>
  <c r="Q8" i="1"/>
  <c r="P8" i="1"/>
  <c r="O8" i="1"/>
  <c r="N8" i="1"/>
  <c r="U6" i="1"/>
  <c r="T6" i="1"/>
  <c r="S6" i="1"/>
  <c r="R6" i="1"/>
  <c r="Q6" i="1"/>
  <c r="P6" i="1"/>
  <c r="O6" i="1"/>
  <c r="V7" i="1"/>
  <c r="U7" i="1"/>
  <c r="T7" i="1"/>
  <c r="S7" i="1"/>
  <c r="R7" i="1"/>
  <c r="Q7" i="1"/>
  <c r="P7" i="1"/>
  <c r="O7" i="1"/>
  <c r="N7" i="1"/>
  <c r="U4" i="1"/>
  <c r="T4" i="1"/>
  <c r="S4" i="1"/>
  <c r="R4" i="1"/>
  <c r="Q4" i="1"/>
  <c r="P4" i="1"/>
  <c r="O4" i="1"/>
  <c r="V5" i="1"/>
  <c r="U5" i="1"/>
  <c r="T5" i="1"/>
  <c r="S5" i="1"/>
  <c r="R5" i="1"/>
  <c r="Q5" i="1"/>
  <c r="P5" i="1"/>
  <c r="O5" i="1"/>
  <c r="N5" i="1"/>
  <c r="N4" i="1"/>
  <c r="J5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B7" i="1"/>
  <c r="B8" i="1"/>
  <c r="K4" i="2"/>
  <c r="L16" i="2" s="1"/>
  <c r="K6" i="2"/>
  <c r="L18" i="2" l="1"/>
  <c r="L14" i="2"/>
</calcChain>
</file>

<file path=xl/sharedStrings.xml><?xml version="1.0" encoding="utf-8"?>
<sst xmlns="http://schemas.openxmlformats.org/spreadsheetml/2006/main" count="101" uniqueCount="28">
  <si>
    <t>x</t>
  </si>
  <si>
    <t>MINER</t>
  </si>
  <si>
    <t>SABOTEUR</t>
  </si>
  <si>
    <t xml:space="preserve">PLACING A PATH CARD           </t>
  </si>
  <si>
    <t>If closable, close the smallest min</t>
  </si>
  <si>
    <t>Map Card, find the nearest edge</t>
  </si>
  <si>
    <t>Case:</t>
  </si>
  <si>
    <t>5 Players</t>
  </si>
  <si>
    <t>Player1</t>
  </si>
  <si>
    <t>Player2</t>
  </si>
  <si>
    <t>Player3</t>
  </si>
  <si>
    <t>Player4</t>
  </si>
  <si>
    <t>TOP</t>
  </si>
  <si>
    <t>MIDDLE</t>
  </si>
  <si>
    <t>BOTTOM</t>
  </si>
  <si>
    <t>YOU</t>
  </si>
  <si>
    <t>Find where the path is heading, artinya find the closest</t>
  </si>
  <si>
    <t>IF PATH IS HEADING WHERE LOTS OF PEOPLE ARE LOOKING, LOOK ON THE OTHER EDGE</t>
  </si>
  <si>
    <t>IF PATH IS HEADING WHERE LESS PEOPLE ARE LOOKING, LOOK ON THE HEADING</t>
  </si>
  <si>
    <t>SUM</t>
  </si>
  <si>
    <t>SUM OF ALL REACHABLE</t>
  </si>
  <si>
    <t>Example: 5 Players</t>
  </si>
  <si>
    <t>Probability of Miner</t>
  </si>
  <si>
    <t>isBlocked?</t>
  </si>
  <si>
    <t>Should I Block?</t>
  </si>
  <si>
    <t>Prioritizes Nearest.</t>
  </si>
  <si>
    <t>Should I Fix?</t>
  </si>
  <si>
    <t>And Most Effective Saboteur / 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</si>
</sst>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668C-443D-4C45-A077-4FC3EB24EA87}">
  <dimension ref="B2:X20"/>
  <sheetViews>
    <sheetView workbookViewId="0">
      <selection activeCell="J7" sqref="J7"/>
    </sheetView>
  </sheetViews>
  <sheetFormatPr defaultRowHeight="15" x14ac:dyDescent="0.25"/>
  <cols>
    <col min="2" max="10" width="3.7109375" customWidth="1"/>
    <col min="11" max="11" width="2.5703125" customWidth="1"/>
    <col min="12" max="12" width="4" bestFit="1" customWidth="1"/>
    <col min="13" max="13" width="3" customWidth="1"/>
    <col min="14" max="22" width="4" customWidth="1"/>
  </cols>
  <sheetData>
    <row r="2" spans="2:24" x14ac:dyDescent="0.25"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2:24" x14ac:dyDescent="0.25">
      <c r="B3" s="6" t="s">
        <v>1</v>
      </c>
      <c r="C3" s="6"/>
      <c r="N3" s="3" t="s">
        <v>2</v>
      </c>
      <c r="O3" s="3"/>
      <c r="X3" t="s">
        <v>4</v>
      </c>
    </row>
    <row r="4" spans="2:24" x14ac:dyDescent="0.25">
      <c r="B4" s="1">
        <f t="shared" ref="B4:I4" si="0">LOG($L$4*((9-ABS($J$10-B10))+(5-ABS($J$16-B16)))+$L$6*((9-ABS($J$12-B10))+(5-ABS($J$18-B16)))+$L$8*((9-ABS($J$14-B10))+(5-ABS($J$20-B16))),2)</f>
        <v>0.26303440583379378</v>
      </c>
      <c r="C4" s="1">
        <f t="shared" si="0"/>
        <v>0.58496250072115641</v>
      </c>
      <c r="D4" s="1">
        <f t="shared" si="0"/>
        <v>0.8479969065549503</v>
      </c>
      <c r="E4" s="1">
        <f t="shared" si="0"/>
        <v>1.0703893278913981</v>
      </c>
      <c r="F4" s="1">
        <f t="shared" si="0"/>
        <v>1.2630344058337941</v>
      </c>
      <c r="G4" s="1">
        <f t="shared" si="0"/>
        <v>1.4329594072761063</v>
      </c>
      <c r="H4" s="1">
        <f t="shared" si="0"/>
        <v>1.5849625007211563</v>
      </c>
      <c r="I4" s="1">
        <f>LOG($L$4*((9-ABS($J$10-I10))+(5-ABS($J$16-I16)))+$L$6*((9-ABS($J$12-I10))+(5-ABS($J$18-I16)))+$L$8*((9-ABS($J$14-I10))+(5-ABS($J$20-I16))),2)</f>
        <v>1.7224660244710912</v>
      </c>
      <c r="J4" s="1" t="s">
        <v>0</v>
      </c>
      <c r="L4">
        <v>0.1</v>
      </c>
      <c r="N4" s="1">
        <f>LOG($L$4*((ABS($J$10-B10))+(ABS($J$16-B16)))+$L$6*((ABS($J$12-B10))+(ABS($J$18-B16)))+$L$8*((ABS($J$14-B10))+(ABS($J$20-B16))),2)</f>
        <v>1.5849625007211563</v>
      </c>
      <c r="O4" s="1">
        <f t="shared" ref="O4:U4" si="1">LOG($L$4*((ABS($J$10-C10))+(ABS($J$16-C16)))+$L$6*((ABS($J$12-C10))+(ABS($J$18-C16)))+$L$8*((ABS($J$14-C10))+(ABS($J$20-C16))),2)</f>
        <v>1.4329594072761063</v>
      </c>
      <c r="P4" s="1">
        <f t="shared" si="1"/>
        <v>1.2630344058337941</v>
      </c>
      <c r="Q4" s="1">
        <f t="shared" si="1"/>
        <v>1.0703893278913981</v>
      </c>
      <c r="R4" s="1">
        <f t="shared" si="1"/>
        <v>0.84799690655495008</v>
      </c>
      <c r="S4" s="1">
        <f t="shared" si="1"/>
        <v>0.58496250072115619</v>
      </c>
      <c r="T4" s="1">
        <f t="shared" si="1"/>
        <v>0.26303440583379406</v>
      </c>
      <c r="U4" s="1">
        <f t="shared" si="1"/>
        <v>-0.15200309344504997</v>
      </c>
      <c r="V4" s="1" t="s">
        <v>0</v>
      </c>
    </row>
    <row r="5" spans="2:24" x14ac:dyDescent="0.25">
      <c r="B5" s="1">
        <f t="shared" ref="B5:I5" si="2">LOG($L$4*((9-ABS($J$10-B11))+(5-ABS($J$16-B17)))+$L$6*((9-ABS($J$12-B11))+(5-ABS($J$18-B17)))+$L$8*((9-ABS($J$14-B11))+(5-ABS($J$20-B17))),2)</f>
        <v>0.37851162325372983</v>
      </c>
      <c r="C5" s="1">
        <f t="shared" si="2"/>
        <v>0.67807190511263782</v>
      </c>
      <c r="D5" s="1">
        <f t="shared" si="2"/>
        <v>0.92599941855622325</v>
      </c>
      <c r="E5" s="1">
        <f t="shared" si="2"/>
        <v>1.1375035237499351</v>
      </c>
      <c r="F5" s="1">
        <f t="shared" si="2"/>
        <v>1.3219280948873624</v>
      </c>
      <c r="G5" s="1">
        <f t="shared" si="2"/>
        <v>1.4854268271702415</v>
      </c>
      <c r="H5" s="1">
        <f t="shared" si="2"/>
        <v>1.632268215499513</v>
      </c>
      <c r="I5" s="1">
        <f t="shared" si="2"/>
        <v>1.7655347463629774</v>
      </c>
      <c r="J5" s="1">
        <f>LOG($L$4*((9-ABS($J$10-J11))+(5-ABS($J$16-J17)))+$L$6*((9-ABS($J$12-J11))+(5-ABS($J$18-J17)))+$L$8*((9-ABS($J$14-J11))+(5-ABS($J$20-J17))),2)</f>
        <v>1.8875252707415877</v>
      </c>
      <c r="N5" s="1">
        <f t="shared" ref="N5:V5" si="3">LOG($L$4*((ABS($J$10-B11))+(ABS($J$16-B17)))+$L$6*((ABS($J$12-B11))+(ABS($J$18-B17)))+$L$8*((ABS($J$14-B11))+(ABS($J$20-B17))),2)</f>
        <v>1.5360529002402099</v>
      </c>
      <c r="O5" s="1">
        <f t="shared" si="3"/>
        <v>1.3785116232537298</v>
      </c>
      <c r="P5" s="1">
        <f t="shared" si="3"/>
        <v>1.2016338611696507</v>
      </c>
      <c r="Q5" s="1">
        <f t="shared" si="3"/>
        <v>1</v>
      </c>
      <c r="R5" s="1">
        <f t="shared" si="3"/>
        <v>0.76553474636297725</v>
      </c>
      <c r="S5" s="1">
        <f t="shared" si="3"/>
        <v>0.48542682717024188</v>
      </c>
      <c r="T5" s="1">
        <f t="shared" si="3"/>
        <v>0.13750352374993502</v>
      </c>
      <c r="U5" s="1">
        <f t="shared" si="3"/>
        <v>-0.32192809488736229</v>
      </c>
      <c r="V5" s="1">
        <f t="shared" si="3"/>
        <v>-1</v>
      </c>
    </row>
    <row r="6" spans="2:24" x14ac:dyDescent="0.25">
      <c r="B6" s="1" t="s">
        <v>0</v>
      </c>
      <c r="C6" s="1">
        <f t="shared" ref="C6:I6" si="4">LOG($L$4*((9-ABS($J$10-C12))+(5-ABS($J$16-C18)))+$L$6*((9-ABS($J$12-C12))+(5-ABS($J$18-C18)))+$L$8*((9-ABS($J$14-C12))+(5-ABS($J$20-C18))),2)</f>
        <v>0.76553474636297725</v>
      </c>
      <c r="D6" s="1">
        <f t="shared" si="4"/>
        <v>1</v>
      </c>
      <c r="E6" s="1">
        <f t="shared" si="4"/>
        <v>1.2016338611696507</v>
      </c>
      <c r="F6" s="1">
        <f t="shared" si="4"/>
        <v>1.3785116232537298</v>
      </c>
      <c r="G6" s="1">
        <f t="shared" si="4"/>
        <v>1.5360529002402097</v>
      </c>
      <c r="H6" s="1">
        <f t="shared" si="4"/>
        <v>1.6780719051126378</v>
      </c>
      <c r="I6" s="1">
        <f t="shared" si="4"/>
        <v>1.8073549220576042</v>
      </c>
      <c r="J6" s="1" t="s">
        <v>0</v>
      </c>
      <c r="L6">
        <v>0.1</v>
      </c>
      <c r="N6" s="1" t="s">
        <v>0</v>
      </c>
      <c r="O6" s="1">
        <f t="shared" ref="O6:U6" si="5">LOG($L$4*((ABS($J$10-C12))+(ABS($J$16-C18)))+$L$6*((ABS($J$12-C12))+(ABS($J$18-C18)))+$L$8*((ABS($J$14-C12))+(ABS($J$20-C18))),2)</f>
        <v>1.3219280948873624</v>
      </c>
      <c r="P6" s="1">
        <f t="shared" si="5"/>
        <v>1.1375035237499351</v>
      </c>
      <c r="Q6" s="1">
        <f t="shared" si="5"/>
        <v>0.92599941855622336</v>
      </c>
      <c r="R6" s="1">
        <f t="shared" si="5"/>
        <v>0.67807190511263782</v>
      </c>
      <c r="S6" s="1">
        <f t="shared" si="5"/>
        <v>0.37851162325372983</v>
      </c>
      <c r="T6" s="1">
        <f t="shared" si="5"/>
        <v>0</v>
      </c>
      <c r="U6" s="1">
        <f t="shared" si="5"/>
        <v>-0.51457317282975812</v>
      </c>
      <c r="V6" s="1" t="s">
        <v>0</v>
      </c>
    </row>
    <row r="7" spans="2:24" x14ac:dyDescent="0.25">
      <c r="B7" s="1">
        <f t="shared" ref="B7:J7" si="6">LOG($L$4*((9-ABS($J$10-B13))+(5-ABS($J$16-B19)))+$L$6*((9-ABS($J$12-B13))+(5-ABS($J$18-B19)))+$L$8*((9-ABS($J$14-B13))+(5-ABS($J$20-B19))),2)</f>
        <v>0.37851162325372983</v>
      </c>
      <c r="C7" s="1">
        <f t="shared" si="6"/>
        <v>0.67807190511263782</v>
      </c>
      <c r="D7" s="1">
        <f t="shared" si="6"/>
        <v>0.92599941855622336</v>
      </c>
      <c r="E7" s="1">
        <f t="shared" si="6"/>
        <v>1.1375035237499351</v>
      </c>
      <c r="F7" s="1">
        <f t="shared" si="6"/>
        <v>1.3219280948873624</v>
      </c>
      <c r="G7" s="1">
        <f t="shared" si="6"/>
        <v>1.4854268271702415</v>
      </c>
      <c r="H7" s="1">
        <f t="shared" si="6"/>
        <v>1.632268215499513</v>
      </c>
      <c r="I7" s="1">
        <f t="shared" si="6"/>
        <v>1.7655347463629774</v>
      </c>
      <c r="J7" s="1">
        <f t="shared" si="6"/>
        <v>1.8875252707415877</v>
      </c>
      <c r="N7" s="1">
        <f t="shared" ref="N7:V7" si="7">LOG($L$4*((ABS($J$10-B13))+(ABS($J$16-B19)))+$L$6*((ABS($J$12-B13))+(ABS($J$18-B19)))+$L$8*((ABS($J$14-B13))+(ABS($J$20-B19))),2)</f>
        <v>1.5360529002402097</v>
      </c>
      <c r="O7" s="1">
        <f t="shared" si="7"/>
        <v>1.3785116232537298</v>
      </c>
      <c r="P7" s="1">
        <f t="shared" si="7"/>
        <v>1.2016338611696507</v>
      </c>
      <c r="Q7" s="1">
        <f t="shared" si="7"/>
        <v>1</v>
      </c>
      <c r="R7" s="1">
        <f t="shared" si="7"/>
        <v>0.76553474636297725</v>
      </c>
      <c r="S7" s="1">
        <f t="shared" si="7"/>
        <v>0.48542682717024171</v>
      </c>
      <c r="T7" s="1">
        <f t="shared" si="7"/>
        <v>0.13750352374993502</v>
      </c>
      <c r="U7" s="1">
        <f t="shared" si="7"/>
        <v>-0.32192809488736229</v>
      </c>
      <c r="V7" s="1">
        <f t="shared" si="7"/>
        <v>-1</v>
      </c>
    </row>
    <row r="8" spans="2:24" x14ac:dyDescent="0.25">
      <c r="B8" s="1">
        <f>LOG($L$4*((9-ABS($J$10-B14))+(5-ABS($J$16-B20)))+$L$6*((9-ABS($J$12-B14))+(5-ABS($J$18-B20)))+$L$8*((9-ABS($J$14-B14))+(5-ABS($J$20-B20))),2)</f>
        <v>0.26303440583379406</v>
      </c>
      <c r="C8" s="1">
        <f t="shared" ref="C8:I8" si="8">LOG($L$4*((9-ABS($J$10-C14))+(5-ABS($J$16-C20)))+$L$6*((9-ABS($J$12-C14))+(5-ABS($J$18-C20)))+$L$8*((9-ABS($J$14-C14))+(5-ABS($J$20-C20))),2)</f>
        <v>0.58496250072115619</v>
      </c>
      <c r="D8" s="1">
        <f t="shared" si="8"/>
        <v>0.84799690655495008</v>
      </c>
      <c r="E8" s="1">
        <f t="shared" si="8"/>
        <v>1.0703893278913981</v>
      </c>
      <c r="F8" s="1">
        <f t="shared" si="8"/>
        <v>1.2630344058337941</v>
      </c>
      <c r="G8" s="1">
        <f t="shared" si="8"/>
        <v>1.4329594072761063</v>
      </c>
      <c r="H8" s="1">
        <f t="shared" si="8"/>
        <v>1.5849625007211563</v>
      </c>
      <c r="I8" s="1">
        <f t="shared" si="8"/>
        <v>1.7224660244710912</v>
      </c>
      <c r="J8" s="1" t="s">
        <v>0</v>
      </c>
      <c r="L8">
        <v>0.1</v>
      </c>
      <c r="N8" s="1">
        <f t="shared" ref="N8:U8" si="9">LOG($L$4*((ABS($J$10-B14))+(ABS($J$16-B20)))+$L$6*((ABS($J$12-B14))+(ABS($J$18-B20)))+$L$8*((ABS($J$14-B14))+(ABS($J$20-B20))),2)</f>
        <v>1.5849625007211563</v>
      </c>
      <c r="O8" s="1">
        <f t="shared" si="9"/>
        <v>1.4329594072761063</v>
      </c>
      <c r="P8" s="1">
        <f t="shared" si="9"/>
        <v>1.2630344058337941</v>
      </c>
      <c r="Q8" s="1">
        <f t="shared" si="9"/>
        <v>1.0703893278913981</v>
      </c>
      <c r="R8" s="1">
        <f t="shared" si="9"/>
        <v>0.8479969065549503</v>
      </c>
      <c r="S8" s="1">
        <f t="shared" si="9"/>
        <v>0.58496250072115641</v>
      </c>
      <c r="T8" s="1">
        <f t="shared" si="9"/>
        <v>0.26303440583379378</v>
      </c>
      <c r="U8" s="1">
        <f t="shared" si="9"/>
        <v>-0.15200309344504997</v>
      </c>
      <c r="V8" s="1" t="s">
        <v>0</v>
      </c>
    </row>
    <row r="10" spans="2:24" x14ac:dyDescent="0.25"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N10" t="s">
        <v>5</v>
      </c>
    </row>
    <row r="11" spans="2:24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</row>
    <row r="12" spans="2:24" x14ac:dyDescent="0.25">
      <c r="B12" s="1" t="s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</row>
    <row r="13" spans="2:24" x14ac:dyDescent="0.2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</row>
    <row r="14" spans="2:24" x14ac:dyDescent="0.25"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</row>
    <row r="16" spans="2:24" x14ac:dyDescent="0.25"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</row>
    <row r="17" spans="2:10" x14ac:dyDescent="0.25"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</row>
    <row r="18" spans="2:10" x14ac:dyDescent="0.25">
      <c r="B18" s="1" t="s">
        <v>0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</row>
    <row r="19" spans="2:10" x14ac:dyDescent="0.25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</row>
    <row r="20" spans="2:10" x14ac:dyDescent="0.25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</sheetData>
  <mergeCells count="2">
    <mergeCell ref="B3:C3"/>
    <mergeCell ref="B2:V2"/>
  </mergeCells>
  <conditionalFormatting sqref="B4:J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V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F68B-5AA8-4FE7-995D-69B1104704B5}">
  <dimension ref="B1:U23"/>
  <sheetViews>
    <sheetView workbookViewId="0">
      <selection activeCell="L14" sqref="L14"/>
    </sheetView>
  </sheetViews>
  <sheetFormatPr defaultRowHeight="15" x14ac:dyDescent="0.25"/>
  <cols>
    <col min="2" max="10" width="4" customWidth="1"/>
    <col min="11" max="11" width="22.28515625" bestFit="1" customWidth="1"/>
    <col min="12" max="12" width="5.85546875" customWidth="1"/>
  </cols>
  <sheetData>
    <row r="1" spans="2:21" x14ac:dyDescent="0.25">
      <c r="K1" s="5" t="s">
        <v>20</v>
      </c>
    </row>
    <row r="2" spans="2:21" x14ac:dyDescent="0.25">
      <c r="B2" s="1"/>
      <c r="C2" s="1"/>
      <c r="D2" s="1"/>
      <c r="E2" s="1"/>
      <c r="F2" s="1">
        <v>1</v>
      </c>
      <c r="G2" s="1" t="s">
        <v>0</v>
      </c>
      <c r="H2" s="1">
        <v>1</v>
      </c>
      <c r="I2" s="1"/>
      <c r="J2" s="1">
        <v>0</v>
      </c>
      <c r="K2" s="2">
        <f>COUNTIF($B$2:$J$6,1)*9-ABS(COUNTIF($B$2:$J$6,1)*J8-SUMIF($B$2:$J$6,1,$B$8:$J$12)) + COUNTIF($B$2:$J$6,1)*5-ABS(COUNTIF($B$2:$J$6,1)*J14-SUMIF($B$2:$J$6,1,$B$14:$J$18))</f>
        <v>37</v>
      </c>
      <c r="L2" t="s">
        <v>6</v>
      </c>
      <c r="M2" t="s">
        <v>7</v>
      </c>
      <c r="N2" t="s">
        <v>12</v>
      </c>
      <c r="O2" t="s">
        <v>13</v>
      </c>
      <c r="P2" t="s">
        <v>14</v>
      </c>
      <c r="R2">
        <v>1.8</v>
      </c>
    </row>
    <row r="3" spans="2:21" x14ac:dyDescent="0.25">
      <c r="B3" s="1"/>
      <c r="C3" s="1"/>
      <c r="D3" s="1" t="s">
        <v>0</v>
      </c>
      <c r="E3" s="1">
        <v>1</v>
      </c>
      <c r="F3" s="1" t="s">
        <v>0</v>
      </c>
      <c r="G3" s="1" t="s">
        <v>0</v>
      </c>
      <c r="H3" s="1"/>
      <c r="I3" s="1"/>
      <c r="J3" s="1"/>
      <c r="K3" s="2"/>
      <c r="M3" t="s">
        <v>8</v>
      </c>
      <c r="N3">
        <v>0</v>
      </c>
      <c r="O3">
        <v>0</v>
      </c>
      <c r="P3">
        <v>0</v>
      </c>
    </row>
    <row r="4" spans="2:21" x14ac:dyDescent="0.25"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/>
      <c r="J4" s="1">
        <v>0</v>
      </c>
      <c r="K4" s="2">
        <f>COUNTIF($B$2:$J$6,1)*9-ABS(COUNTIF($B$2:$J$6,1)*J10-SUMIF($B$2:$J$6,1,$B$8:$J$12)) + COUNTIF($B$2:$J$6,1)*5-ABS(COUNTIF($B$2:$J$6,1)*J16-SUMIF($B$2:$J$6,1,$B$14:$J$18))</f>
        <v>37</v>
      </c>
      <c r="M4" t="s">
        <v>9</v>
      </c>
      <c r="N4">
        <v>0</v>
      </c>
      <c r="O4">
        <v>0</v>
      </c>
      <c r="P4">
        <v>0</v>
      </c>
      <c r="U4" s="1">
        <f>(1-N8)*($R$2*(N7/4) + ((9-ABS(H8-J8))+(5-ABS(H14-J14)))/10)</f>
        <v>1.2</v>
      </c>
    </row>
    <row r="5" spans="2:21" x14ac:dyDescent="0.25">
      <c r="B5" s="1"/>
      <c r="C5" s="1"/>
      <c r="D5" s="1"/>
      <c r="E5" s="1" t="s">
        <v>0</v>
      </c>
      <c r="F5" s="1">
        <v>1</v>
      </c>
      <c r="G5" s="1"/>
      <c r="H5" s="1"/>
      <c r="I5" s="1"/>
      <c r="J5" s="1"/>
      <c r="K5" s="2"/>
      <c r="M5" t="s">
        <v>10</v>
      </c>
      <c r="N5">
        <v>0</v>
      </c>
      <c r="O5">
        <v>0</v>
      </c>
      <c r="P5">
        <v>0</v>
      </c>
      <c r="U5" s="1"/>
    </row>
    <row r="6" spans="2:21" x14ac:dyDescent="0.25">
      <c r="B6" s="1"/>
      <c r="C6" s="1"/>
      <c r="D6" s="1"/>
      <c r="E6" s="1"/>
      <c r="F6" s="1"/>
      <c r="G6" s="1"/>
      <c r="H6" s="1"/>
      <c r="I6" s="1"/>
      <c r="J6" s="1">
        <v>0</v>
      </c>
      <c r="K6" s="2">
        <f>COUNTIF($B$2:$J$6,1)*9-ABS(COUNTIF($B$2:$J$6,1)*J12-SUMIF($B$2:$J$6,1,$B$8:$J$12)) + COUNTIF($B$2:$J$6,1)*5-ABS(COUNTIF($B$2:$J$6,1)*J18-SUMIF($B$2:$J$6,1,$B$14:$J$18))</f>
        <v>29</v>
      </c>
      <c r="M6" t="s">
        <v>11</v>
      </c>
      <c r="N6">
        <v>0</v>
      </c>
      <c r="O6">
        <v>0</v>
      </c>
      <c r="P6">
        <v>0</v>
      </c>
      <c r="U6" s="1">
        <f>0.5*(1-O8)*($R$2*(O7/4) + ((9-ABS(H8-J10))+(5-ABS(H14-J16)))/10)</f>
        <v>0.5</v>
      </c>
    </row>
    <row r="7" spans="2:21" x14ac:dyDescent="0.25">
      <c r="M7" t="s">
        <v>19</v>
      </c>
      <c r="N7">
        <f>SUM(N3:N6)</f>
        <v>0</v>
      </c>
      <c r="O7">
        <f>SUM(O3:O6)</f>
        <v>0</v>
      </c>
      <c r="P7">
        <f>SUM(P3:P6)</f>
        <v>0</v>
      </c>
      <c r="U7" s="1"/>
    </row>
    <row r="8" spans="2:21" x14ac:dyDescent="0.25"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M8" t="s">
        <v>15</v>
      </c>
      <c r="N8">
        <v>0</v>
      </c>
      <c r="O8">
        <v>0</v>
      </c>
      <c r="P8">
        <v>0</v>
      </c>
      <c r="U8" s="1">
        <f>(1-P8)*($R$2*(P7/4) + ((9-ABS(H8-J12))+(5-ABS(H14-J18)))/10)</f>
        <v>0.8</v>
      </c>
    </row>
    <row r="9" spans="2:21" x14ac:dyDescent="0.25"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L9" t="s">
        <v>16</v>
      </c>
    </row>
    <row r="10" spans="2:21" x14ac:dyDescent="0.25">
      <c r="B10" s="1" t="s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L10" t="s">
        <v>17</v>
      </c>
    </row>
    <row r="11" spans="2:21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L11" t="s">
        <v>18</v>
      </c>
    </row>
    <row r="12" spans="2:21" x14ac:dyDescent="0.25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</row>
    <row r="14" spans="2:21" x14ac:dyDescent="0.25"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L14" s="1">
        <f>(1-N8)*($R$2*(N7/4)+(K2/10))</f>
        <v>3.7</v>
      </c>
    </row>
    <row r="15" spans="2:21" x14ac:dyDescent="0.25"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L15" s="1"/>
    </row>
    <row r="16" spans="2:21" x14ac:dyDescent="0.25">
      <c r="B16" s="1" t="s">
        <v>0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L16" s="1">
        <f>0.5*(1-O8)*($R$2*(O7/4) + (K4/10))</f>
        <v>1.85</v>
      </c>
    </row>
    <row r="17" spans="2:12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L17" s="1"/>
    </row>
    <row r="18" spans="2:12" x14ac:dyDescent="0.25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L18" s="1">
        <f>(1-P8)*($R$2*(P7/4)+(K6/10))</f>
        <v>2.9</v>
      </c>
    </row>
    <row r="23" spans="2:12" x14ac:dyDescent="0.25">
      <c r="K23" s="4"/>
    </row>
  </sheetData>
  <conditionalFormatting sqref="B2:J6">
    <cfRule type="cellIs" dxfId="2" priority="3" operator="equal">
      <formula>1</formula>
    </cfRule>
  </conditionalFormatting>
  <conditionalFormatting sqref="L16">
    <cfRule type="cellIs" dxfId="1" priority="1" operator="equal">
      <formula>1</formula>
    </cfRule>
  </conditionalFormatting>
  <conditionalFormatting sqref="U4:U8">
    <cfRule type="cellIs" dxfId="0" priority="2" operator="equal">
      <formula>1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7D3C-9BD3-4DB8-ABFF-7186F2729257}">
  <dimension ref="B2:J18"/>
  <sheetViews>
    <sheetView workbookViewId="0">
      <selection activeCell="I9" sqref="I9"/>
    </sheetView>
  </sheetViews>
  <sheetFormatPr defaultRowHeight="15" x14ac:dyDescent="0.25"/>
  <cols>
    <col min="2" max="10" width="3.140625" customWidth="1"/>
  </cols>
  <sheetData>
    <row r="2" spans="2:10" x14ac:dyDescent="0.25">
      <c r="B2" s="1"/>
      <c r="C2" s="1"/>
      <c r="D2" s="1"/>
      <c r="E2" s="1"/>
      <c r="F2" s="1"/>
      <c r="G2" s="1"/>
      <c r="H2" s="1"/>
      <c r="I2" s="1"/>
      <c r="J2" s="1" t="s">
        <v>0</v>
      </c>
    </row>
    <row r="3" spans="2:10" x14ac:dyDescent="0.25">
      <c r="B3" s="1"/>
      <c r="C3" s="1"/>
      <c r="D3" s="1" t="s">
        <v>0</v>
      </c>
      <c r="E3" s="1"/>
      <c r="F3" s="1" t="s">
        <v>0</v>
      </c>
      <c r="G3" s="1"/>
      <c r="H3" s="1" t="s">
        <v>0</v>
      </c>
      <c r="I3" s="1"/>
      <c r="J3" s="1"/>
    </row>
    <row r="4" spans="2:10" x14ac:dyDescent="0.25"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/>
      <c r="J4" s="1" t="s">
        <v>0</v>
      </c>
    </row>
    <row r="5" spans="2:10" x14ac:dyDescent="0.25">
      <c r="B5" s="1"/>
      <c r="C5" s="1"/>
      <c r="D5" s="1" t="s">
        <v>0</v>
      </c>
      <c r="E5" s="1"/>
      <c r="F5" s="1" t="s">
        <v>0</v>
      </c>
      <c r="G5" s="1"/>
      <c r="H5" s="1" t="s">
        <v>0</v>
      </c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1" t="s">
        <v>0</v>
      </c>
    </row>
    <row r="8" spans="2:10" x14ac:dyDescent="0.25"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</row>
    <row r="9" spans="2:10" x14ac:dyDescent="0.25"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</row>
    <row r="10" spans="2:10" x14ac:dyDescent="0.25">
      <c r="B10" s="1" t="s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</row>
    <row r="11" spans="2:10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</row>
    <row r="12" spans="2:10" x14ac:dyDescent="0.25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</row>
    <row r="14" spans="2:10" x14ac:dyDescent="0.25"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</row>
    <row r="15" spans="2:10" x14ac:dyDescent="0.25"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</row>
    <row r="16" spans="2:10" x14ac:dyDescent="0.25">
      <c r="B16" s="1" t="s">
        <v>0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</row>
    <row r="17" spans="2:10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</row>
    <row r="18" spans="2:10" x14ac:dyDescent="0.25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</sheetData>
  <conditionalFormatting sqref="B2:J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2936-16A9-49B9-B600-C2B47D1DD47B}">
  <dimension ref="A2:K17"/>
  <sheetViews>
    <sheetView tabSelected="1" topLeftCell="A3" workbookViewId="0">
      <selection activeCell="B17" sqref="B17"/>
    </sheetView>
  </sheetViews>
  <sheetFormatPr defaultRowHeight="15" x14ac:dyDescent="0.25"/>
  <cols>
    <col min="1" max="1" width="2.85546875" customWidth="1"/>
    <col min="3" max="3" width="19" bestFit="1" customWidth="1"/>
    <col min="4" max="4" width="10.42578125" bestFit="1" customWidth="1"/>
    <col min="5" max="5" width="14.42578125" bestFit="1" customWidth="1"/>
    <col min="7" max="7" width="7.7109375" bestFit="1" customWidth="1"/>
    <col min="8" max="8" width="10.28515625" bestFit="1" customWidth="1"/>
    <col min="9" max="9" width="19" bestFit="1" customWidth="1"/>
    <col min="10" max="10" width="10.42578125" bestFit="1" customWidth="1"/>
    <col min="11" max="11" width="14.42578125" bestFit="1" customWidth="1"/>
  </cols>
  <sheetData>
    <row r="2" spans="1:11" x14ac:dyDescent="0.25">
      <c r="B2" t="s">
        <v>21</v>
      </c>
    </row>
    <row r="3" spans="1:11" x14ac:dyDescent="0.25">
      <c r="B3" t="s">
        <v>1</v>
      </c>
      <c r="H3" t="s">
        <v>2</v>
      </c>
    </row>
    <row r="4" spans="1:11" x14ac:dyDescent="0.25">
      <c r="A4" s="1"/>
      <c r="B4" s="1"/>
      <c r="C4" s="1" t="s">
        <v>22</v>
      </c>
      <c r="D4" s="1" t="s">
        <v>23</v>
      </c>
      <c r="E4" s="1" t="s">
        <v>24</v>
      </c>
      <c r="G4" s="1"/>
      <c r="H4" s="1"/>
      <c r="I4" s="1" t="s">
        <v>22</v>
      </c>
      <c r="J4" s="1" t="s">
        <v>23</v>
      </c>
      <c r="K4" s="1" t="s">
        <v>24</v>
      </c>
    </row>
    <row r="5" spans="1:11" x14ac:dyDescent="0.25">
      <c r="A5" s="1">
        <v>1</v>
      </c>
      <c r="B5" s="1" t="s">
        <v>8</v>
      </c>
      <c r="C5" s="1">
        <v>0.9</v>
      </c>
      <c r="D5" s="1">
        <v>0</v>
      </c>
      <c r="E5" s="1">
        <f>(1-C5)*(((1-D5)*(1-C5))+0.2*(4-A5))</f>
        <v>6.9999999999999993E-2</v>
      </c>
      <c r="G5" s="1">
        <v>1</v>
      </c>
      <c r="H5" s="1" t="s">
        <v>8</v>
      </c>
      <c r="I5" s="1">
        <v>0.9</v>
      </c>
      <c r="J5" s="1">
        <v>0</v>
      </c>
      <c r="K5" s="1">
        <f>(I5)*(((1-J5)*(I5))+0.2*(4-G5))</f>
        <v>1.35</v>
      </c>
    </row>
    <row r="6" spans="1:11" x14ac:dyDescent="0.25">
      <c r="A6" s="1">
        <v>2</v>
      </c>
      <c r="B6" s="1" t="s">
        <v>9</v>
      </c>
      <c r="C6" s="1">
        <v>0.2</v>
      </c>
      <c r="D6" s="1">
        <v>0</v>
      </c>
      <c r="E6" s="1">
        <f>(1-C6)*(((1-D6)*(1-C6))+0.2*(4-A6))</f>
        <v>0.96000000000000019</v>
      </c>
      <c r="G6" s="1">
        <v>2</v>
      </c>
      <c r="H6" s="1" t="s">
        <v>9</v>
      </c>
      <c r="I6" s="1">
        <v>0.2</v>
      </c>
      <c r="J6" s="1">
        <v>0</v>
      </c>
      <c r="K6" s="1">
        <f>(I6)*(((1-J6)*(I6))+0.2*(4-G6))</f>
        <v>0.12000000000000002</v>
      </c>
    </row>
    <row r="7" spans="1:11" x14ac:dyDescent="0.25">
      <c r="A7" s="1">
        <v>3</v>
      </c>
      <c r="B7" s="1" t="s">
        <v>10</v>
      </c>
      <c r="C7" s="1">
        <v>0.2</v>
      </c>
      <c r="D7" s="1">
        <v>0</v>
      </c>
      <c r="E7" s="1">
        <f>(1-C7)*(((1-D7)*(1-C7))+0.2*(4-A7))</f>
        <v>0.8</v>
      </c>
      <c r="G7" s="1">
        <v>3</v>
      </c>
      <c r="H7" s="1" t="s">
        <v>10</v>
      </c>
      <c r="I7" s="1">
        <v>0.2</v>
      </c>
      <c r="J7" s="1">
        <v>0</v>
      </c>
      <c r="K7" s="1">
        <f>(I7)*(((1-J7)*(I7))+0.2*(4-G7))</f>
        <v>8.0000000000000016E-2</v>
      </c>
    </row>
    <row r="8" spans="1:11" x14ac:dyDescent="0.25">
      <c r="A8" s="1">
        <v>4</v>
      </c>
      <c r="B8" s="1" t="s">
        <v>11</v>
      </c>
      <c r="C8" s="1">
        <v>0.8</v>
      </c>
      <c r="D8" s="1">
        <v>0</v>
      </c>
      <c r="E8" s="1">
        <f>(1-C8)*(((1-D8)*(1-C8))+0.2*(4-A8))</f>
        <v>3.999999999999998E-2</v>
      </c>
      <c r="G8" s="1">
        <v>4</v>
      </c>
      <c r="H8" s="1" t="s">
        <v>11</v>
      </c>
      <c r="I8" s="1">
        <v>0.8</v>
      </c>
      <c r="J8" s="1">
        <v>0</v>
      </c>
      <c r="K8" s="1">
        <f>(I8)*(((1-J8)*(I8))+0.2*(4-G8))</f>
        <v>0.64000000000000012</v>
      </c>
    </row>
    <row r="9" spans="1:11" x14ac:dyDescent="0.25">
      <c r="B9" t="s">
        <v>15</v>
      </c>
    </row>
    <row r="11" spans="1:11" x14ac:dyDescent="0.25">
      <c r="B11" t="s">
        <v>25</v>
      </c>
    </row>
    <row r="12" spans="1:11" x14ac:dyDescent="0.25">
      <c r="B12" t="s">
        <v>27</v>
      </c>
    </row>
    <row r="17" spans="2:6" x14ac:dyDescent="0.25">
      <c r="B17">
        <v>1.1000000000000001</v>
      </c>
      <c r="C17">
        <v>0.5</v>
      </c>
      <c r="D17">
        <v>0.5</v>
      </c>
      <c r="E17">
        <f>C17-D17-(0.1-0.1*(C17-D17))</f>
        <v>-0.1</v>
      </c>
      <c r="F17">
        <f>E17*B17</f>
        <v>-0.11000000000000001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7484-B4BB-4B7E-BC17-7C3155B84EEE}">
  <dimension ref="A2:K9"/>
  <sheetViews>
    <sheetView workbookViewId="0">
      <selection activeCell="K5" sqref="K5"/>
    </sheetView>
  </sheetViews>
  <sheetFormatPr defaultRowHeight="15" x14ac:dyDescent="0.25"/>
  <cols>
    <col min="1" max="1" width="3.28515625" customWidth="1"/>
    <col min="3" max="3" width="19" bestFit="1" customWidth="1"/>
    <col min="4" max="4" width="10.42578125" bestFit="1" customWidth="1"/>
    <col min="5" max="5" width="14.42578125" bestFit="1" customWidth="1"/>
    <col min="7" max="7" width="3.42578125" customWidth="1"/>
    <col min="8" max="8" width="10.42578125" customWidth="1"/>
    <col min="9" max="9" width="19" bestFit="1" customWidth="1"/>
    <col min="10" max="10" width="10.42578125" bestFit="1" customWidth="1"/>
    <col min="11" max="11" width="12.140625" bestFit="1" customWidth="1"/>
  </cols>
  <sheetData>
    <row r="2" spans="1:11" x14ac:dyDescent="0.25">
      <c r="B2" t="s">
        <v>21</v>
      </c>
    </row>
    <row r="3" spans="1:11" x14ac:dyDescent="0.25">
      <c r="B3" t="s">
        <v>1</v>
      </c>
      <c r="H3" t="s">
        <v>2</v>
      </c>
    </row>
    <row r="4" spans="1:11" x14ac:dyDescent="0.25">
      <c r="A4" s="1"/>
      <c r="B4" s="1"/>
      <c r="C4" s="1" t="s">
        <v>22</v>
      </c>
      <c r="D4" s="1" t="s">
        <v>23</v>
      </c>
      <c r="E4" s="1" t="s">
        <v>26</v>
      </c>
      <c r="G4" s="1"/>
      <c r="H4" s="1"/>
      <c r="I4" s="1" t="s">
        <v>22</v>
      </c>
      <c r="J4" s="1" t="s">
        <v>23</v>
      </c>
      <c r="K4" s="1" t="s">
        <v>26</v>
      </c>
    </row>
    <row r="5" spans="1:11" x14ac:dyDescent="0.25">
      <c r="A5" s="1">
        <v>1</v>
      </c>
      <c r="B5" s="1" t="s">
        <v>8</v>
      </c>
      <c r="C5" s="1">
        <v>0.9</v>
      </c>
      <c r="D5" s="1">
        <v>0</v>
      </c>
      <c r="E5" s="1">
        <f>D5*(C5+(0.03*(4-A5)))</f>
        <v>0</v>
      </c>
      <c r="G5" s="1">
        <v>1</v>
      </c>
      <c r="H5" s="1" t="s">
        <v>8</v>
      </c>
      <c r="I5" s="1">
        <v>0.9</v>
      </c>
      <c r="J5" s="1">
        <v>0</v>
      </c>
      <c r="K5" s="1">
        <f>J5*((1-I5)+(0.03*(4-G5)))</f>
        <v>0</v>
      </c>
    </row>
    <row r="6" spans="1:11" x14ac:dyDescent="0.25">
      <c r="A6" s="1">
        <v>2</v>
      </c>
      <c r="B6" s="1" t="s">
        <v>9</v>
      </c>
      <c r="C6" s="1">
        <v>0.2</v>
      </c>
      <c r="D6" s="1">
        <v>0</v>
      </c>
      <c r="E6" s="1">
        <f>D6*(C6+(0.03*(4-A6)))</f>
        <v>0</v>
      </c>
      <c r="G6" s="1">
        <v>2</v>
      </c>
      <c r="H6" s="1" t="s">
        <v>9</v>
      </c>
      <c r="I6" s="1">
        <v>0.2</v>
      </c>
      <c r="J6" s="1">
        <v>0</v>
      </c>
      <c r="K6" s="1">
        <f>J6*((1-I6)+(0.03*(4-G6)))</f>
        <v>0</v>
      </c>
    </row>
    <row r="7" spans="1:11" x14ac:dyDescent="0.25">
      <c r="A7" s="1">
        <v>3</v>
      </c>
      <c r="B7" s="1" t="s">
        <v>10</v>
      </c>
      <c r="C7" s="1">
        <v>0.2</v>
      </c>
      <c r="D7" s="1">
        <v>0</v>
      </c>
      <c r="E7" s="1">
        <f>D7*(C7+(0.03*(4-A7)))</f>
        <v>0</v>
      </c>
      <c r="G7" s="1">
        <v>3</v>
      </c>
      <c r="H7" s="1" t="s">
        <v>10</v>
      </c>
      <c r="I7" s="1">
        <v>0.2</v>
      </c>
      <c r="J7" s="1">
        <v>0</v>
      </c>
      <c r="K7" s="1">
        <f>J7*((1-I7)+(0.03*(4-G7)))</f>
        <v>0</v>
      </c>
    </row>
    <row r="8" spans="1:11" x14ac:dyDescent="0.25">
      <c r="A8" s="1">
        <v>4</v>
      </c>
      <c r="B8" s="1" t="s">
        <v>11</v>
      </c>
      <c r="C8" s="1">
        <v>0.5</v>
      </c>
      <c r="D8" s="1">
        <v>0</v>
      </c>
      <c r="E8" s="1">
        <f>D8*(C8+(0.03*(4-A8)))</f>
        <v>0</v>
      </c>
      <c r="G8" s="1">
        <v>4</v>
      </c>
      <c r="H8" s="1" t="s">
        <v>11</v>
      </c>
      <c r="I8" s="1">
        <v>0.5</v>
      </c>
      <c r="J8" s="1">
        <v>0</v>
      </c>
      <c r="K8" s="1">
        <f>J8*((1-I8)+(0.03*(4-G8)))</f>
        <v>0</v>
      </c>
    </row>
    <row r="9" spans="1:11" x14ac:dyDescent="0.25">
      <c r="B9" t="s">
        <v>15</v>
      </c>
      <c r="H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</vt:lpstr>
      <vt:lpstr>MAP</vt:lpstr>
      <vt:lpstr>ROCKFALL</vt:lpstr>
      <vt:lpstr>BLOCK</vt:lpstr>
      <vt:lpstr>UNBLOCK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Antonius</dc:creator>
  <cp:lastModifiedBy>Ray Antonius</cp:lastModifiedBy>
  <dcterms:created xsi:type="dcterms:W3CDTF">2019-04-09T17:16:48Z</dcterms:created>
  <dcterms:modified xsi:type="dcterms:W3CDTF">2019-04-24T07:58:21Z</dcterms:modified>
</cp:coreProperties>
</file>